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425" activeTab="0"/>
  </bookViews>
  <sheets>
    <sheet name="2020" sheetId="1" r:id="rId1"/>
    <sheet name="2019" sheetId="2" r:id="rId2"/>
    <sheet name="2018" sheetId="3" r:id="rId3"/>
  </sheets>
  <definedNames/>
  <calcPr fullCalcOnLoad="1"/>
</workbook>
</file>

<file path=xl/comments1.xml><?xml version="1.0" encoding="utf-8"?>
<comments xmlns="http://schemas.openxmlformats.org/spreadsheetml/2006/main">
  <authors>
    <author>mboicheva</author>
    <author>Vera Mancheva</author>
  </authors>
  <commentList>
    <comment ref="A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F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A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F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A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F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A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F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8" authorId="1">
      <text>
        <r>
          <rPr>
            <b/>
            <sz val="9"/>
            <rFont val="Tahoma"/>
            <family val="2"/>
          </rPr>
          <t>Vera Mancheva:</t>
        </r>
        <r>
          <rPr>
            <sz val="9"/>
            <rFont val="Tahoma"/>
            <family val="2"/>
          </rPr>
          <t xml:space="preserve">
713</t>
        </r>
      </text>
    </comment>
    <comment ref="A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F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A3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602.17,602.35
</t>
        </r>
      </text>
    </comment>
    <comment ref="A4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602.16,602.56.</t>
        </r>
      </text>
    </comment>
    <comment ref="A4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602.08
</t>
        </r>
      </text>
    </comment>
    <comment ref="A4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602.13,602.28</t>
        </r>
      </text>
    </comment>
    <comment ref="A4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602.11,602.44</t>
        </r>
      </text>
    </comment>
    <comment ref="A4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602.18,602.19,602.04</t>
        </r>
      </text>
    </comment>
    <comment ref="A4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602.23</t>
        </r>
      </text>
    </comment>
    <comment ref="A4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602.24,602.31</t>
        </r>
      </text>
    </comment>
    <comment ref="A4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602.26</t>
        </r>
      </text>
    </comment>
    <comment ref="A4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602.01,602.03,602.29,606</t>
        </r>
      </text>
    </comment>
    <comment ref="A4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602.34,602.33,602.09
606</t>
        </r>
      </text>
    </comment>
    <comment ref="A5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602.39,602.51
</t>
        </r>
      </text>
    </comment>
    <comment ref="A5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602.42,609.01</t>
        </r>
      </text>
    </comment>
    <comment ref="A5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602.43
</t>
        </r>
      </text>
    </comment>
    <comment ref="A5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602.53</t>
        </r>
      </text>
    </comment>
    <comment ref="A5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602.05
</t>
        </r>
      </text>
    </comment>
    <comment ref="A5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602.36.601.13.601.14</t>
        </r>
      </text>
    </comment>
    <comment ref="A5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602.32,602.46</t>
        </r>
      </text>
    </comment>
    <comment ref="A5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609.02</t>
        </r>
      </text>
    </comment>
    <comment ref="A5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609.03
</t>
        </r>
      </text>
    </comment>
    <comment ref="A6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606</t>
        </r>
      </text>
    </comment>
    <comment ref="A6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7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629</t>
        </r>
      </text>
    </comment>
  </commentList>
</comments>
</file>

<file path=xl/comments2.xml><?xml version="1.0" encoding="utf-8"?>
<comments xmlns="http://schemas.openxmlformats.org/spreadsheetml/2006/main">
  <authors>
    <author>mboicheva</author>
    <author>Vera Mancheva</author>
  </authors>
  <commentList>
    <comment ref="A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F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A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F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A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F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A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F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8" authorId="1">
      <text>
        <r>
          <rPr>
            <b/>
            <sz val="9"/>
            <rFont val="Tahoma"/>
            <family val="2"/>
          </rPr>
          <t>Vera Mancheva:</t>
        </r>
        <r>
          <rPr>
            <sz val="9"/>
            <rFont val="Tahoma"/>
            <family val="2"/>
          </rPr>
          <t xml:space="preserve">
713</t>
        </r>
      </text>
    </comment>
    <comment ref="A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F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A3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602.17,602.35
</t>
        </r>
      </text>
    </comment>
    <comment ref="A4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602.16,602.56.</t>
        </r>
      </text>
    </comment>
    <comment ref="A4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602.08
</t>
        </r>
      </text>
    </comment>
    <comment ref="A4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602.13,602.28</t>
        </r>
      </text>
    </comment>
    <comment ref="A4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602.11,602.44</t>
        </r>
      </text>
    </comment>
    <comment ref="A4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602.18,602.19,602.04</t>
        </r>
      </text>
    </comment>
    <comment ref="A4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602.23</t>
        </r>
      </text>
    </comment>
    <comment ref="A4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602.24,602.31</t>
        </r>
      </text>
    </comment>
    <comment ref="A4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602.26</t>
        </r>
      </text>
    </comment>
    <comment ref="A4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602.01,602.03,602.29,606</t>
        </r>
      </text>
    </comment>
    <comment ref="A4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602.34,602.33,602.09
606</t>
        </r>
      </text>
    </comment>
    <comment ref="A5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602.39,602.51
</t>
        </r>
      </text>
    </comment>
    <comment ref="A5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602.42,609.01</t>
        </r>
      </text>
    </comment>
    <comment ref="A5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602.43
</t>
        </r>
      </text>
    </comment>
    <comment ref="A5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602.53</t>
        </r>
      </text>
    </comment>
    <comment ref="A5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602.05
</t>
        </r>
      </text>
    </comment>
    <comment ref="A5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602.36.601.13.601.14</t>
        </r>
      </text>
    </comment>
    <comment ref="A5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602.32,602.46</t>
        </r>
      </text>
    </comment>
    <comment ref="A5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609.02</t>
        </r>
      </text>
    </comment>
    <comment ref="A5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609.03
</t>
        </r>
      </text>
    </comment>
    <comment ref="A6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606</t>
        </r>
      </text>
    </comment>
    <comment ref="A6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7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629</t>
        </r>
      </text>
    </comment>
  </commentList>
</comments>
</file>

<file path=xl/comments3.xml><?xml version="1.0" encoding="utf-8"?>
<comments xmlns="http://schemas.openxmlformats.org/spreadsheetml/2006/main">
  <authors>
    <author>mboicheva</author>
    <author>Vera Mancheva</author>
  </authors>
  <commentList>
    <comment ref="A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F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711</t>
        </r>
      </text>
    </comment>
    <comment ref="A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F2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712</t>
        </r>
      </text>
    </comment>
    <comment ref="A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F2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713</t>
        </r>
      </text>
    </comment>
    <comment ref="A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F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G2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715</t>
        </r>
      </text>
    </comment>
    <comment ref="A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F2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709
</t>
        </r>
      </text>
    </comment>
    <comment ref="A3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602.17,602.35
</t>
        </r>
      </text>
    </comment>
    <comment ref="A4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602.06,602.07.</t>
        </r>
      </text>
    </comment>
    <comment ref="A4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602.08
</t>
        </r>
      </text>
    </comment>
    <comment ref="A4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602.13,602.28</t>
        </r>
      </text>
    </comment>
    <comment ref="A4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602.11,602.44</t>
        </r>
      </text>
    </comment>
    <comment ref="A4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602.18,602.19,602.04</t>
        </r>
      </text>
    </comment>
    <comment ref="A4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602.23</t>
        </r>
      </text>
    </comment>
    <comment ref="A4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602.24,602.31</t>
        </r>
      </text>
    </comment>
    <comment ref="A4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602.26</t>
        </r>
      </text>
    </comment>
    <comment ref="A4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602.01,602.03,602.29,606</t>
        </r>
      </text>
    </comment>
    <comment ref="A4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602.34,602.33,602.09
606</t>
        </r>
      </text>
    </comment>
    <comment ref="A50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602.39,602.51
</t>
        </r>
      </text>
    </comment>
    <comment ref="A5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602.42,609.01</t>
        </r>
      </text>
    </comment>
    <comment ref="A52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602.43
</t>
        </r>
      </text>
    </comment>
    <comment ref="A5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602.53</t>
        </r>
      </text>
    </comment>
    <comment ref="A5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602.05
</t>
        </r>
      </text>
    </comment>
    <comment ref="A5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602.36.601.13.601.14</t>
        </r>
      </text>
    </comment>
    <comment ref="A56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602.32,602.46</t>
        </r>
      </text>
    </comment>
    <comment ref="A58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609.02</t>
        </r>
      </text>
    </comment>
    <comment ref="A59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609.03
</t>
        </r>
      </text>
    </comment>
    <comment ref="A61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606</t>
        </r>
      </text>
    </comment>
    <comment ref="A63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4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65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621</t>
        </r>
      </text>
    </comment>
    <comment ref="A77" authorId="0">
      <text>
        <r>
          <rPr>
            <b/>
            <sz val="9"/>
            <rFont val="Tahoma"/>
            <family val="2"/>
          </rPr>
          <t>mboicheva:</t>
        </r>
        <r>
          <rPr>
            <sz val="9"/>
            <rFont val="Tahoma"/>
            <family val="2"/>
          </rPr>
          <t xml:space="preserve">
629</t>
        </r>
      </text>
    </comment>
    <comment ref="A28" authorId="1">
      <text>
        <r>
          <rPr>
            <b/>
            <sz val="9"/>
            <rFont val="Tahoma"/>
            <family val="2"/>
          </rPr>
          <t>Vera Mancheva:</t>
        </r>
        <r>
          <rPr>
            <sz val="9"/>
            <rFont val="Tahoma"/>
            <family val="2"/>
          </rPr>
          <t xml:space="preserve">
713</t>
        </r>
      </text>
    </comment>
  </commentList>
</comments>
</file>

<file path=xl/sharedStrings.xml><?xml version="1.0" encoding="utf-8"?>
<sst xmlns="http://schemas.openxmlformats.org/spreadsheetml/2006/main" count="255" uniqueCount="73">
  <si>
    <t>materials for office</t>
  </si>
  <si>
    <t xml:space="preserve">Income </t>
  </si>
  <si>
    <t>Total</t>
  </si>
  <si>
    <t>Administrative expenses</t>
  </si>
  <si>
    <t>Depreciation</t>
  </si>
  <si>
    <t>Financial expenses</t>
  </si>
  <si>
    <t>Bank charges</t>
  </si>
  <si>
    <t>Interest income on bank accounts</t>
  </si>
  <si>
    <t>Result from operations</t>
  </si>
  <si>
    <t>Income from regulated activites</t>
  </si>
  <si>
    <t>Income from subscriptions</t>
  </si>
  <si>
    <t>Income from funding</t>
  </si>
  <si>
    <t>Stationary</t>
  </si>
  <si>
    <t>Business cards</t>
  </si>
  <si>
    <t>Accounting and audit  services</t>
  </si>
  <si>
    <t>Internet</t>
  </si>
  <si>
    <t>Courier and postal services</t>
  </si>
  <si>
    <t>Print yearbook and other materials</t>
  </si>
  <si>
    <t>Entertaiment expenses</t>
  </si>
  <si>
    <t>Fixed and mobile phones</t>
  </si>
  <si>
    <t>rental office</t>
  </si>
  <si>
    <t>Other external services</t>
  </si>
  <si>
    <t>Cost of automobiles</t>
  </si>
  <si>
    <t>Office supplies - electricity, water, heat</t>
  </si>
  <si>
    <t>Expenses for organizinf of events</t>
  </si>
  <si>
    <t>Car insurance</t>
  </si>
  <si>
    <t>Food vouchers</t>
  </si>
  <si>
    <t>Personal Cost</t>
  </si>
  <si>
    <t>Salary</t>
  </si>
  <si>
    <t>Social securiti</t>
  </si>
  <si>
    <t>Aurline tickets</t>
  </si>
  <si>
    <t>Costs undocuments</t>
  </si>
  <si>
    <t>Interest expenses</t>
  </si>
  <si>
    <t>Office equipment uner 500 BGN</t>
  </si>
  <si>
    <t>Bussines trip</t>
  </si>
  <si>
    <t>subscriptions</t>
  </si>
  <si>
    <t>Advertising materials</t>
  </si>
  <si>
    <t>Cleaning</t>
  </si>
  <si>
    <t>Fuel, consumbles car</t>
  </si>
  <si>
    <t>Other</t>
  </si>
  <si>
    <t>Income from funding Lui Brail</t>
  </si>
  <si>
    <t>Interest leasing</t>
  </si>
  <si>
    <t>WEB page</t>
  </si>
  <si>
    <t>Petanque tournament</t>
  </si>
  <si>
    <t>Admission fee</t>
  </si>
  <si>
    <t>Expenses</t>
  </si>
  <si>
    <t>Expenses from regulated activites</t>
  </si>
  <si>
    <t>Result from events</t>
  </si>
  <si>
    <t>Galette du Rois</t>
  </si>
  <si>
    <t>Income from funding UCCIFE</t>
  </si>
  <si>
    <t>Administrative services</t>
  </si>
  <si>
    <t>Car`s tax</t>
  </si>
  <si>
    <t>Exchange Income</t>
  </si>
  <si>
    <t>Legal services</t>
  </si>
  <si>
    <t>Other Services</t>
  </si>
  <si>
    <t>Income from Annual partnership</t>
  </si>
  <si>
    <t>Expenses from funding Lui Brail</t>
  </si>
  <si>
    <t>Events CCFB</t>
  </si>
  <si>
    <t xml:space="preserve">Beaujolais </t>
  </si>
  <si>
    <t>Gala Concert</t>
  </si>
  <si>
    <t>Annual fee Partnership</t>
  </si>
  <si>
    <t>Written-off recevables</t>
  </si>
  <si>
    <t>Event  - Tenis tourment</t>
  </si>
  <si>
    <t xml:space="preserve">Event </t>
  </si>
  <si>
    <t>Partnership</t>
  </si>
  <si>
    <t>Event - Business meeting</t>
  </si>
  <si>
    <t>Event  - Tenis tournament</t>
  </si>
  <si>
    <t>Event - Golf tournament</t>
  </si>
  <si>
    <t>Френско-Българска Търговска и Индустриална камара</t>
  </si>
  <si>
    <t>Dues 2018</t>
  </si>
  <si>
    <t>Income from funding CCI France/ACFCI</t>
  </si>
  <si>
    <t xml:space="preserve">Dues </t>
  </si>
  <si>
    <t>Office equipment uner 700 BGN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</si>
</sst>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C]mmmm\-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mmmm\-yy;@"/>
    <numFmt numFmtId="178" formatCode="#,##0.0"/>
    <numFmt numFmtId="179" formatCode="#,##0.000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name val="Courier New"/>
      <family val="3"/>
    </font>
    <font>
      <b/>
      <sz val="12"/>
      <name val="Courier New"/>
      <family val="3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3" fontId="6" fillId="33" borderId="18" xfId="0" applyNumberFormat="1" applyFont="1" applyFill="1" applyBorder="1" applyAlignment="1">
      <alignment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/>
    </xf>
    <xf numFmtId="0" fontId="0" fillId="0" borderId="15" xfId="0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0" fillId="0" borderId="22" xfId="0" applyBorder="1" applyAlignment="1">
      <alignment/>
    </xf>
    <xf numFmtId="0" fontId="8" fillId="0" borderId="23" xfId="0" applyFont="1" applyBorder="1" applyAlignment="1">
      <alignment horizontal="left"/>
    </xf>
    <xf numFmtId="177" fontId="2" fillId="0" borderId="24" xfId="0" applyNumberFormat="1" applyFont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26" xfId="0" applyFont="1" applyBorder="1" applyAlignment="1">
      <alignment/>
    </xf>
    <xf numFmtId="3" fontId="6" fillId="34" borderId="13" xfId="0" applyNumberFormat="1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 horizontal="left"/>
    </xf>
    <xf numFmtId="0" fontId="8" fillId="0" borderId="29" xfId="0" applyFont="1" applyBorder="1" applyAlignment="1">
      <alignment/>
    </xf>
    <xf numFmtId="0" fontId="7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7" fillId="0" borderId="30" xfId="0" applyFont="1" applyBorder="1" applyAlignment="1">
      <alignment/>
    </xf>
    <xf numFmtId="0" fontId="8" fillId="0" borderId="22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30" xfId="0" applyBorder="1" applyAlignment="1">
      <alignment/>
    </xf>
    <xf numFmtId="0" fontId="8" fillId="0" borderId="31" xfId="0" applyFont="1" applyBorder="1" applyAlignment="1">
      <alignment horizontal="left"/>
    </xf>
    <xf numFmtId="3" fontId="0" fillId="0" borderId="13" xfId="0" applyNumberFormat="1" applyBorder="1" applyAlignment="1">
      <alignment/>
    </xf>
    <xf numFmtId="0" fontId="7" fillId="0" borderId="18" xfId="0" applyFont="1" applyBorder="1" applyAlignment="1">
      <alignment wrapText="1"/>
    </xf>
    <xf numFmtId="3" fontId="2" fillId="35" borderId="32" xfId="0" applyNumberFormat="1" applyFont="1" applyFill="1" applyBorder="1" applyAlignment="1">
      <alignment/>
    </xf>
    <xf numFmtId="3" fontId="9" fillId="16" borderId="18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3" fontId="0" fillId="0" borderId="33" xfId="0" applyNumberFormat="1" applyBorder="1" applyAlignment="1">
      <alignment/>
    </xf>
    <xf numFmtId="0" fontId="0" fillId="0" borderId="27" xfId="0" applyBorder="1" applyAlignment="1">
      <alignment/>
    </xf>
    <xf numFmtId="0" fontId="8" fillId="0" borderId="34" xfId="0" applyFont="1" applyBorder="1" applyAlignment="1">
      <alignment wrapText="1"/>
    </xf>
    <xf numFmtId="3" fontId="9" fillId="16" borderId="35" xfId="0" applyNumberFormat="1" applyFont="1" applyFill="1" applyBorder="1" applyAlignment="1">
      <alignment/>
    </xf>
    <xf numFmtId="0" fontId="6" fillId="33" borderId="26" xfId="0" applyFont="1" applyFill="1" applyBorder="1" applyAlignment="1">
      <alignment/>
    </xf>
    <xf numFmtId="3" fontId="2" fillId="16" borderId="36" xfId="0" applyNumberFormat="1" applyFont="1" applyFill="1" applyBorder="1" applyAlignment="1">
      <alignment/>
    </xf>
    <xf numFmtId="3" fontId="6" fillId="0" borderId="35" xfId="0" applyNumberFormat="1" applyFont="1" applyFill="1" applyBorder="1" applyAlignment="1">
      <alignment/>
    </xf>
    <xf numFmtId="3" fontId="0" fillId="0" borderId="36" xfId="0" applyNumberFormat="1" applyBorder="1" applyAlignment="1">
      <alignment/>
    </xf>
    <xf numFmtId="3" fontId="6" fillId="34" borderId="35" xfId="0" applyNumberFormat="1" applyFont="1" applyFill="1" applyBorder="1" applyAlignment="1">
      <alignment/>
    </xf>
    <xf numFmtId="0" fontId="6" fillId="33" borderId="30" xfId="0" applyFont="1" applyFill="1" applyBorder="1" applyAlignment="1">
      <alignment/>
    </xf>
    <xf numFmtId="3" fontId="2" fillId="35" borderId="37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3" fontId="0" fillId="0" borderId="38" xfId="0" applyNumberFormat="1" applyBorder="1" applyAlignment="1">
      <alignment/>
    </xf>
    <xf numFmtId="0" fontId="0" fillId="34" borderId="27" xfId="0" applyFill="1" applyBorder="1" applyAlignment="1">
      <alignment/>
    </xf>
    <xf numFmtId="3" fontId="6" fillId="33" borderId="26" xfId="0" applyNumberFormat="1" applyFont="1" applyFill="1" applyBorder="1" applyAlignment="1">
      <alignment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0" fillId="0" borderId="28" xfId="0" applyBorder="1" applyAlignment="1">
      <alignment/>
    </xf>
    <xf numFmtId="3" fontId="3" fillId="33" borderId="33" xfId="0" applyNumberFormat="1" applyFont="1" applyFill="1" applyBorder="1" applyAlignment="1">
      <alignment/>
    </xf>
    <xf numFmtId="3" fontId="6" fillId="33" borderId="36" xfId="0" applyNumberFormat="1" applyFont="1" applyFill="1" applyBorder="1" applyAlignment="1">
      <alignment/>
    </xf>
    <xf numFmtId="0" fontId="0" fillId="33" borderId="30" xfId="0" applyFill="1" applyBorder="1" applyAlignment="1">
      <alignment/>
    </xf>
    <xf numFmtId="3" fontId="3" fillId="33" borderId="35" xfId="0" applyNumberFormat="1" applyFont="1" applyFill="1" applyBorder="1" applyAlignment="1">
      <alignment/>
    </xf>
    <xf numFmtId="0" fontId="0" fillId="33" borderId="26" xfId="0" applyFill="1" applyBorder="1" applyAlignment="1">
      <alignment/>
    </xf>
    <xf numFmtId="3" fontId="2" fillId="35" borderId="39" xfId="0" applyNumberFormat="1" applyFont="1" applyFill="1" applyBorder="1" applyAlignment="1">
      <alignment/>
    </xf>
    <xf numFmtId="3" fontId="9" fillId="35" borderId="37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2" fillId="0" borderId="27" xfId="0" applyFont="1" applyBorder="1" applyAlignment="1">
      <alignment/>
    </xf>
    <xf numFmtId="3" fontId="0" fillId="33" borderId="36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3" fontId="2" fillId="35" borderId="38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1" fillId="36" borderId="23" xfId="0" applyNumberFormat="1" applyFont="1" applyFill="1" applyBorder="1" applyAlignment="1">
      <alignment/>
    </xf>
    <xf numFmtId="3" fontId="0" fillId="0" borderId="35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3" fontId="8" fillId="0" borderId="40" xfId="0" applyNumberFormat="1" applyFont="1" applyBorder="1" applyAlignment="1">
      <alignment/>
    </xf>
    <xf numFmtId="171" fontId="0" fillId="0" borderId="0" xfId="42" applyFont="1" applyAlignment="1">
      <alignment/>
    </xf>
    <xf numFmtId="43" fontId="0" fillId="0" borderId="0" xfId="0" applyNumberFormat="1" applyAlignment="1">
      <alignment/>
    </xf>
    <xf numFmtId="3" fontId="9" fillId="0" borderId="37" xfId="0" applyNumberFormat="1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3" fontId="0" fillId="34" borderId="35" xfId="0" applyNumberFormat="1" applyFont="1" applyFill="1" applyBorder="1" applyAlignment="1">
      <alignment/>
    </xf>
    <xf numFmtId="3" fontId="12" fillId="0" borderId="0" xfId="0" applyNumberFormat="1" applyFont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1" fillId="36" borderId="2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4" fontId="6" fillId="33" borderId="18" xfId="0" applyNumberFormat="1" applyFont="1" applyFill="1" applyBorder="1" applyAlignment="1">
      <alignment/>
    </xf>
    <xf numFmtId="4" fontId="6" fillId="0" borderId="35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7" fillId="0" borderId="41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1" xfId="0" applyFont="1" applyBorder="1" applyAlignment="1">
      <alignment horizontal="left"/>
    </xf>
    <xf numFmtId="0" fontId="7" fillId="0" borderId="30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C82" sqref="C82"/>
    </sheetView>
  </sheetViews>
  <sheetFormatPr defaultColWidth="11.57421875" defaultRowHeight="12.75"/>
  <cols>
    <col min="1" max="1" width="50.00390625" style="0" customWidth="1"/>
    <col min="2" max="2" width="37.8515625" style="0" bestFit="1" customWidth="1"/>
    <col min="3" max="3" width="12.7109375" style="6" bestFit="1" customWidth="1"/>
    <col min="4" max="4" width="1.57421875" style="0" hidden="1" customWidth="1"/>
    <col min="5" max="5" width="2.57421875" style="0" customWidth="1"/>
    <col min="6" max="6" width="12.7109375" style="0" bestFit="1" customWidth="1"/>
    <col min="7" max="7" width="51.00390625" style="0" customWidth="1"/>
    <col min="8" max="8" width="11.140625" style="6" bestFit="1" customWidth="1"/>
    <col min="9" max="9" width="1.8515625" style="0" customWidth="1"/>
    <col min="10" max="10" width="16.7109375" style="0" customWidth="1"/>
    <col min="11" max="11" width="11.57421875" style="0" customWidth="1"/>
    <col min="12" max="12" width="13.57421875" style="0" bestFit="1" customWidth="1"/>
  </cols>
  <sheetData>
    <row r="1" spans="1:10" ht="66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66" customHeight="1">
      <c r="A2" s="48"/>
      <c r="B2" s="48"/>
      <c r="C2" s="90"/>
      <c r="D2" s="48"/>
      <c r="E2" s="48"/>
      <c r="F2" s="48"/>
      <c r="G2" s="48"/>
      <c r="H2" s="90"/>
      <c r="I2" s="48"/>
      <c r="J2" s="48"/>
    </row>
    <row r="3" ht="13.5" thickBot="1"/>
    <row r="4" spans="1:3" ht="13.5" thickBot="1">
      <c r="A4" s="2"/>
      <c r="B4" s="83">
        <v>2020</v>
      </c>
      <c r="C4" s="91"/>
    </row>
    <row r="5" spans="1:10" ht="31.5" customHeight="1">
      <c r="A5" s="19" t="s">
        <v>1</v>
      </c>
      <c r="B5" s="33"/>
      <c r="C5" s="49"/>
      <c r="D5" s="50"/>
      <c r="F5" s="19" t="s">
        <v>45</v>
      </c>
      <c r="G5" s="33"/>
      <c r="H5" s="11"/>
      <c r="I5" s="12"/>
      <c r="J5" s="51" t="s">
        <v>47</v>
      </c>
    </row>
    <row r="6" spans="1:12" ht="24.75" customHeight="1">
      <c r="A6" s="97" t="s">
        <v>9</v>
      </c>
      <c r="B6" s="98"/>
      <c r="C6" s="52">
        <f>SUM(C7:C17)</f>
        <v>125070.41</v>
      </c>
      <c r="D6" s="53"/>
      <c r="F6" s="99" t="s">
        <v>46</v>
      </c>
      <c r="G6" s="100"/>
      <c r="H6" s="46">
        <f>SUM(H7:H29)</f>
        <v>64550.03</v>
      </c>
      <c r="I6" s="8"/>
      <c r="J6" s="54">
        <f>C6-H6</f>
        <v>60520.380000000005</v>
      </c>
      <c r="L6" s="85"/>
    </row>
    <row r="7" spans="1:10" ht="15.75">
      <c r="A7" s="13"/>
      <c r="B7" s="28" t="s">
        <v>57</v>
      </c>
      <c r="C7" s="55">
        <v>24950</v>
      </c>
      <c r="D7" s="53"/>
      <c r="F7" s="13"/>
      <c r="G7" s="28" t="s">
        <v>57</v>
      </c>
      <c r="H7" s="93">
        <v>10596.68</v>
      </c>
      <c r="I7" s="8"/>
      <c r="J7" s="56">
        <f>C7-H7</f>
        <v>14353.32</v>
      </c>
    </row>
    <row r="8" spans="1:12" ht="15.75">
      <c r="A8" s="13"/>
      <c r="B8" s="28" t="s">
        <v>63</v>
      </c>
      <c r="C8" s="82">
        <v>-150</v>
      </c>
      <c r="D8" s="53"/>
      <c r="F8" s="13"/>
      <c r="G8" s="28" t="s">
        <v>63</v>
      </c>
      <c r="H8" s="93"/>
      <c r="I8" s="43"/>
      <c r="J8" s="56">
        <f aca="true" t="shared" si="0" ref="J8:J30">C8-H8</f>
        <v>-150</v>
      </c>
      <c r="L8" s="86"/>
    </row>
    <row r="9" spans="1:10" ht="15.75">
      <c r="A9" s="13"/>
      <c r="B9" s="28" t="s">
        <v>64</v>
      </c>
      <c r="C9" s="55">
        <v>20500</v>
      </c>
      <c r="D9" s="53"/>
      <c r="F9" s="13"/>
      <c r="G9" s="28" t="s">
        <v>64</v>
      </c>
      <c r="H9" s="93"/>
      <c r="I9" s="43"/>
      <c r="J9" s="56">
        <f t="shared" si="0"/>
        <v>20500</v>
      </c>
    </row>
    <row r="10" spans="1:10" ht="15.75">
      <c r="A10" s="13"/>
      <c r="B10" s="28" t="s">
        <v>43</v>
      </c>
      <c r="C10" s="55">
        <v>6245</v>
      </c>
      <c r="D10" s="53"/>
      <c r="F10" s="13"/>
      <c r="G10" s="28" t="s">
        <v>43</v>
      </c>
      <c r="H10" s="93">
        <v>11205.58</v>
      </c>
      <c r="I10" s="43"/>
      <c r="J10" s="56">
        <f t="shared" si="0"/>
        <v>-4960.58</v>
      </c>
    </row>
    <row r="11" spans="1:10" ht="15.75">
      <c r="A11" s="13"/>
      <c r="B11" s="28" t="s">
        <v>54</v>
      </c>
      <c r="C11" s="82">
        <v>48556.86</v>
      </c>
      <c r="D11" s="53"/>
      <c r="F11" s="13"/>
      <c r="G11" s="28" t="s">
        <v>54</v>
      </c>
      <c r="H11" s="93">
        <v>22691.41</v>
      </c>
      <c r="I11" s="43"/>
      <c r="J11" s="56">
        <f t="shared" si="0"/>
        <v>25865.45</v>
      </c>
    </row>
    <row r="12" spans="1:10" ht="15.75">
      <c r="A12" s="13"/>
      <c r="B12" s="28" t="s">
        <v>66</v>
      </c>
      <c r="C12" s="55"/>
      <c r="D12" s="53"/>
      <c r="F12" s="13"/>
      <c r="G12" s="28" t="s">
        <v>62</v>
      </c>
      <c r="H12" s="93"/>
      <c r="I12" s="43"/>
      <c r="J12" s="56">
        <f t="shared" si="0"/>
        <v>0</v>
      </c>
    </row>
    <row r="13" spans="1:10" ht="15.75">
      <c r="A13" s="13"/>
      <c r="B13" s="28" t="s">
        <v>65</v>
      </c>
      <c r="C13" s="55"/>
      <c r="D13" s="53"/>
      <c r="F13" s="13"/>
      <c r="G13" s="28" t="s">
        <v>65</v>
      </c>
      <c r="H13" s="93"/>
      <c r="I13" s="43"/>
      <c r="J13" s="56">
        <f t="shared" si="0"/>
        <v>0</v>
      </c>
    </row>
    <row r="14" spans="1:10" ht="15.75">
      <c r="A14" s="13"/>
      <c r="B14" s="28" t="s">
        <v>67</v>
      </c>
      <c r="C14" s="57"/>
      <c r="D14" s="53"/>
      <c r="F14" s="13"/>
      <c r="G14" s="28" t="s">
        <v>67</v>
      </c>
      <c r="H14" s="93"/>
      <c r="I14" s="43"/>
      <c r="J14" s="56">
        <f t="shared" si="0"/>
        <v>0</v>
      </c>
    </row>
    <row r="15" spans="1:10" ht="15.75">
      <c r="A15" s="13"/>
      <c r="B15" s="28" t="s">
        <v>48</v>
      </c>
      <c r="C15" s="57">
        <f>818.55+150</f>
        <v>968.55</v>
      </c>
      <c r="D15" s="53"/>
      <c r="F15" s="13"/>
      <c r="G15" s="28" t="s">
        <v>48</v>
      </c>
      <c r="H15" s="93">
        <v>4237.22</v>
      </c>
      <c r="I15" s="8"/>
      <c r="J15" s="56">
        <f t="shared" si="0"/>
        <v>-3268.67</v>
      </c>
    </row>
    <row r="16" spans="1:10" ht="15.75">
      <c r="A16" s="13"/>
      <c r="B16" s="28" t="s">
        <v>58</v>
      </c>
      <c r="C16" s="57">
        <v>24000</v>
      </c>
      <c r="D16" s="53"/>
      <c r="F16" s="13"/>
      <c r="G16" s="28" t="s">
        <v>58</v>
      </c>
      <c r="H16" s="93">
        <v>15819.14</v>
      </c>
      <c r="I16" s="8"/>
      <c r="J16" s="56">
        <f t="shared" si="0"/>
        <v>8180.860000000001</v>
      </c>
    </row>
    <row r="17" spans="1:10" ht="15.75">
      <c r="A17" s="13"/>
      <c r="B17" s="44" t="s">
        <v>59</v>
      </c>
      <c r="C17" s="57"/>
      <c r="D17" s="53"/>
      <c r="F17" s="13"/>
      <c r="G17" s="44" t="s">
        <v>59</v>
      </c>
      <c r="H17" s="94"/>
      <c r="I17" s="8"/>
      <c r="J17" s="56">
        <f t="shared" si="0"/>
        <v>0</v>
      </c>
    </row>
    <row r="18" spans="1:10" ht="15.75">
      <c r="A18" s="13"/>
      <c r="B18" s="44"/>
      <c r="C18" s="57"/>
      <c r="D18" s="53"/>
      <c r="F18" s="13"/>
      <c r="G18" s="44"/>
      <c r="H18" s="94"/>
      <c r="I18" s="8"/>
      <c r="J18" s="56"/>
    </row>
    <row r="19" spans="1:10" ht="15.75">
      <c r="A19" s="13"/>
      <c r="B19" s="44"/>
      <c r="C19" s="57"/>
      <c r="D19" s="53"/>
      <c r="F19" s="13"/>
      <c r="G19" s="44"/>
      <c r="H19" s="17"/>
      <c r="I19" s="8"/>
      <c r="J19" s="56"/>
    </row>
    <row r="20" spans="1:10" ht="15.75">
      <c r="A20" s="13" t="s">
        <v>10</v>
      </c>
      <c r="B20" s="27"/>
      <c r="C20" s="55">
        <f>SUM(C21:C23)</f>
        <v>263150</v>
      </c>
      <c r="D20" s="58"/>
      <c r="F20" s="13"/>
      <c r="G20" s="27"/>
      <c r="H20" s="31"/>
      <c r="I20" s="8"/>
      <c r="J20" s="56">
        <f t="shared" si="0"/>
        <v>263150</v>
      </c>
    </row>
    <row r="21" spans="1:10" ht="15.75">
      <c r="A21" s="13"/>
      <c r="B21" s="28" t="s">
        <v>44</v>
      </c>
      <c r="C21" s="55">
        <v>12000</v>
      </c>
      <c r="D21" s="53"/>
      <c r="F21" s="13"/>
      <c r="G21" s="28"/>
      <c r="H21" s="32"/>
      <c r="I21" s="8"/>
      <c r="J21" s="56">
        <f t="shared" si="0"/>
        <v>12000</v>
      </c>
    </row>
    <row r="22" spans="1:10" ht="15.75">
      <c r="A22" s="13"/>
      <c r="B22" s="28" t="s">
        <v>71</v>
      </c>
      <c r="C22" s="55">
        <v>246650</v>
      </c>
      <c r="D22" s="53"/>
      <c r="F22" s="13"/>
      <c r="G22" s="28"/>
      <c r="H22" s="32"/>
      <c r="I22" s="8"/>
      <c r="J22" s="56">
        <f t="shared" si="0"/>
        <v>246650</v>
      </c>
    </row>
    <row r="23" spans="1:10" ht="15.75">
      <c r="A23" s="13"/>
      <c r="B23" s="28" t="s">
        <v>60</v>
      </c>
      <c r="C23" s="55">
        <v>4500</v>
      </c>
      <c r="D23" s="53"/>
      <c r="F23" s="13"/>
      <c r="G23" s="28"/>
      <c r="H23" s="32"/>
      <c r="I23" s="8"/>
      <c r="J23" s="56">
        <f t="shared" si="0"/>
        <v>4500</v>
      </c>
    </row>
    <row r="24" spans="1:10" ht="15.75">
      <c r="A24" s="13" t="s">
        <v>11</v>
      </c>
      <c r="B24" s="28"/>
      <c r="C24" s="57"/>
      <c r="D24" s="53"/>
      <c r="F24" s="13"/>
      <c r="G24" s="28"/>
      <c r="H24" s="32"/>
      <c r="I24" s="8"/>
      <c r="J24" s="56">
        <f t="shared" si="0"/>
        <v>0</v>
      </c>
    </row>
    <row r="25" spans="1:10" ht="15.75">
      <c r="A25" s="13" t="s">
        <v>40</v>
      </c>
      <c r="B25" s="28"/>
      <c r="C25" s="57"/>
      <c r="D25" s="53"/>
      <c r="F25" s="13"/>
      <c r="G25" s="27" t="s">
        <v>56</v>
      </c>
      <c r="H25" s="32"/>
      <c r="I25" s="8"/>
      <c r="J25" s="56">
        <f t="shared" si="0"/>
        <v>0</v>
      </c>
    </row>
    <row r="26" spans="1:10" ht="15.75">
      <c r="A26" s="13" t="s">
        <v>55</v>
      </c>
      <c r="B26" s="30"/>
      <c r="C26" s="57"/>
      <c r="D26" s="53"/>
      <c r="F26" s="26"/>
      <c r="G26" s="27"/>
      <c r="H26" s="17"/>
      <c r="I26" s="8"/>
      <c r="J26" s="56">
        <f t="shared" si="0"/>
        <v>0</v>
      </c>
    </row>
    <row r="27" spans="1:10" ht="15.75">
      <c r="A27" s="13" t="s">
        <v>49</v>
      </c>
      <c r="B27" s="30"/>
      <c r="C27" s="57"/>
      <c r="D27" s="53"/>
      <c r="F27" s="26"/>
      <c r="G27" s="30"/>
      <c r="H27" s="32"/>
      <c r="I27" s="8"/>
      <c r="J27" s="56">
        <f t="shared" si="0"/>
        <v>0</v>
      </c>
    </row>
    <row r="28" spans="1:10" ht="15.75">
      <c r="A28" s="13" t="s">
        <v>70</v>
      </c>
      <c r="B28" s="30"/>
      <c r="C28" s="57"/>
      <c r="D28" s="53"/>
      <c r="F28" s="26"/>
      <c r="G28" s="30"/>
      <c r="H28" s="32"/>
      <c r="I28" s="8"/>
      <c r="J28" s="56"/>
    </row>
    <row r="29" spans="1:10" ht="16.5" thickBot="1">
      <c r="A29" s="26" t="s">
        <v>52</v>
      </c>
      <c r="B29" s="30"/>
      <c r="C29" s="57">
        <v>0.12</v>
      </c>
      <c r="D29" s="53"/>
      <c r="F29" s="26"/>
      <c r="G29" s="30"/>
      <c r="H29" s="32"/>
      <c r="I29" s="8"/>
      <c r="J29" s="56">
        <f t="shared" si="0"/>
        <v>0.12</v>
      </c>
    </row>
    <row r="30" spans="1:10" ht="17.25" thickBot="1">
      <c r="A30" s="18" t="s">
        <v>2</v>
      </c>
      <c r="B30" s="34"/>
      <c r="C30" s="59">
        <f>C6+C20+C24+C28+C29+C27</f>
        <v>388220.53</v>
      </c>
      <c r="D30" s="60"/>
      <c r="F30" s="18" t="s">
        <v>2</v>
      </c>
      <c r="G30" s="34"/>
      <c r="H30" s="45">
        <f>H6+H20+H29</f>
        <v>64550.03</v>
      </c>
      <c r="I30" s="16"/>
      <c r="J30" s="61">
        <f t="shared" si="0"/>
        <v>323670.5</v>
      </c>
    </row>
    <row r="31" spans="1:3" ht="15.75">
      <c r="A31" s="7"/>
      <c r="B31" s="7"/>
      <c r="C31" s="1"/>
    </row>
    <row r="32" spans="1:3" ht="13.5" thickBot="1">
      <c r="A32" s="9"/>
      <c r="B32" s="9"/>
      <c r="C32" s="1"/>
    </row>
    <row r="33" spans="1:4" ht="16.5">
      <c r="A33" s="10" t="s">
        <v>3</v>
      </c>
      <c r="B33" s="35"/>
      <c r="C33" s="84"/>
      <c r="D33" s="62"/>
    </row>
    <row r="34" spans="1:4" ht="15.75">
      <c r="A34" s="13" t="s">
        <v>12</v>
      </c>
      <c r="B34" s="30"/>
      <c r="C34" s="57"/>
      <c r="D34" s="63"/>
    </row>
    <row r="35" spans="1:4" ht="15.75">
      <c r="A35" s="13" t="s">
        <v>13</v>
      </c>
      <c r="B35" s="30"/>
      <c r="C35" s="95"/>
      <c r="D35" s="63"/>
    </row>
    <row r="36" spans="1:4" ht="15.75">
      <c r="A36" s="13" t="s">
        <v>38</v>
      </c>
      <c r="B36" s="30"/>
      <c r="C36" s="55">
        <v>230.67</v>
      </c>
      <c r="D36" s="63"/>
    </row>
    <row r="37" spans="1:6" ht="15.75">
      <c r="A37" s="13" t="s">
        <v>72</v>
      </c>
      <c r="B37" s="30"/>
      <c r="C37" s="55">
        <v>200.65</v>
      </c>
      <c r="D37" s="63"/>
      <c r="F37" s="85"/>
    </row>
    <row r="38" spans="1:6" ht="15.75">
      <c r="A38" s="13" t="s">
        <v>0</v>
      </c>
      <c r="B38" s="30"/>
      <c r="C38" s="55">
        <f>108.84+2012.36+158.96+1306.5</f>
        <v>3586.66</v>
      </c>
      <c r="D38" s="63"/>
      <c r="F38" s="85"/>
    </row>
    <row r="39" spans="1:6" ht="15.75">
      <c r="A39" s="13" t="s">
        <v>14</v>
      </c>
      <c r="B39" s="30"/>
      <c r="C39" s="55">
        <f>5460+3000</f>
        <v>8460</v>
      </c>
      <c r="D39" s="63"/>
      <c r="F39" s="85"/>
    </row>
    <row r="40" spans="1:6" ht="15.75">
      <c r="A40" s="13" t="s">
        <v>15</v>
      </c>
      <c r="B40" s="30"/>
      <c r="C40" s="55">
        <v>1872</v>
      </c>
      <c r="D40" s="63"/>
      <c r="F40" s="85"/>
    </row>
    <row r="41" spans="1:6" ht="15.75">
      <c r="A41" s="13" t="s">
        <v>50</v>
      </c>
      <c r="B41" s="30"/>
      <c r="C41" s="55">
        <f>285.6+0.73</f>
        <v>286.33000000000004</v>
      </c>
      <c r="D41" s="63"/>
      <c r="F41" s="85"/>
    </row>
    <row r="42" spans="1:6" ht="15.75">
      <c r="A42" s="13" t="s">
        <v>16</v>
      </c>
      <c r="B42" s="30"/>
      <c r="C42" s="55">
        <v>1690.19</v>
      </c>
      <c r="D42" s="63"/>
      <c r="F42" s="85"/>
    </row>
    <row r="43" spans="1:4" ht="15.75">
      <c r="A43" s="13" t="s">
        <v>17</v>
      </c>
      <c r="B43" s="30"/>
      <c r="C43" s="55"/>
      <c r="D43" s="63"/>
    </row>
    <row r="44" spans="1:6" ht="15.75">
      <c r="A44" s="13" t="s">
        <v>53</v>
      </c>
      <c r="B44" s="30"/>
      <c r="C44" s="55"/>
      <c r="D44" s="63"/>
      <c r="F44" s="85"/>
    </row>
    <row r="45" spans="1:6" ht="15.75">
      <c r="A45" s="13" t="s">
        <v>18</v>
      </c>
      <c r="B45" s="30"/>
      <c r="C45" s="55">
        <v>3801.43</v>
      </c>
      <c r="D45" s="63"/>
      <c r="F45" s="85"/>
    </row>
    <row r="46" spans="1:6" ht="15.75">
      <c r="A46" s="13" t="s">
        <v>19</v>
      </c>
      <c r="B46" s="30"/>
      <c r="C46" s="55">
        <v>3005.24</v>
      </c>
      <c r="D46" s="63"/>
      <c r="F46" s="85"/>
    </row>
    <row r="47" spans="1:6" ht="15.75">
      <c r="A47" s="13" t="s">
        <v>20</v>
      </c>
      <c r="B47" s="30"/>
      <c r="C47" s="55">
        <v>18286.95</v>
      </c>
      <c r="D47" s="63"/>
      <c r="F47" s="85"/>
    </row>
    <row r="48" spans="1:4" ht="15.75">
      <c r="A48" s="13" t="s">
        <v>21</v>
      </c>
      <c r="B48" s="30"/>
      <c r="C48" s="55">
        <f>3600+2946.67+29.75+82+67.2</f>
        <v>6725.62</v>
      </c>
      <c r="D48" s="63"/>
    </row>
    <row r="49" spans="1:4" ht="15.75">
      <c r="A49" s="13" t="s">
        <v>22</v>
      </c>
      <c r="B49" s="30"/>
      <c r="C49" s="55">
        <f>2959+50.79</f>
        <v>3009.79</v>
      </c>
      <c r="D49" s="63"/>
    </row>
    <row r="50" spans="1:6" ht="15.75">
      <c r="A50" s="13" t="s">
        <v>23</v>
      </c>
      <c r="B50" s="30"/>
      <c r="C50" s="55">
        <f>523.62+898.16</f>
        <v>1421.78</v>
      </c>
      <c r="D50" s="63"/>
      <c r="F50" s="85"/>
    </row>
    <row r="51" spans="1:6" ht="15.75">
      <c r="A51" s="13" t="s">
        <v>24</v>
      </c>
      <c r="B51" s="30"/>
      <c r="C51" s="55"/>
      <c r="D51" s="63"/>
      <c r="F51" s="85"/>
    </row>
    <row r="52" spans="1:4" ht="15.75">
      <c r="A52" s="13" t="s">
        <v>25</v>
      </c>
      <c r="B52" s="30"/>
      <c r="C52" s="55">
        <v>894.95</v>
      </c>
      <c r="D52" s="63"/>
    </row>
    <row r="53" spans="1:4" ht="16.5" customHeight="1">
      <c r="A53" s="13" t="s">
        <v>26</v>
      </c>
      <c r="B53" s="30"/>
      <c r="C53" s="55"/>
      <c r="D53" s="63"/>
    </row>
    <row r="54" spans="1:6" ht="16.5" customHeight="1">
      <c r="A54" s="13" t="s">
        <v>36</v>
      </c>
      <c r="B54" s="30"/>
      <c r="C54" s="55">
        <v>1050</v>
      </c>
      <c r="D54" s="63"/>
      <c r="F54" s="85"/>
    </row>
    <row r="55" spans="1:6" ht="16.5" customHeight="1">
      <c r="A55" s="13" t="s">
        <v>37</v>
      </c>
      <c r="B55" s="30"/>
      <c r="C55" s="55">
        <v>2208</v>
      </c>
      <c r="D55" s="63"/>
      <c r="F55" s="85"/>
    </row>
    <row r="56" spans="1:6" ht="16.5" customHeight="1">
      <c r="A56" s="13" t="s">
        <v>35</v>
      </c>
      <c r="B56" s="30"/>
      <c r="C56" s="55">
        <f>5231.85+490+785.4</f>
        <v>6507.25</v>
      </c>
      <c r="D56" s="63"/>
      <c r="F56" s="85"/>
    </row>
    <row r="57" spans="1:6" ht="16.5" customHeight="1">
      <c r="A57" s="13" t="s">
        <v>42</v>
      </c>
      <c r="B57" s="30"/>
      <c r="C57" s="55">
        <v>2151.41</v>
      </c>
      <c r="D57" s="63"/>
      <c r="F57" s="85"/>
    </row>
    <row r="58" spans="1:4" ht="16.5" customHeight="1">
      <c r="A58" s="13" t="s">
        <v>30</v>
      </c>
      <c r="B58" s="30"/>
      <c r="C58" s="55"/>
      <c r="D58" s="63"/>
    </row>
    <row r="59" spans="1:4" ht="16.5" customHeight="1">
      <c r="A59" s="13" t="s">
        <v>31</v>
      </c>
      <c r="B59" s="30"/>
      <c r="C59" s="55">
        <v>4221.18</v>
      </c>
      <c r="D59" s="63"/>
    </row>
    <row r="60" spans="1:4" ht="16.5" customHeight="1">
      <c r="A60" s="13" t="s">
        <v>34</v>
      </c>
      <c r="B60" s="30"/>
      <c r="C60" s="55"/>
      <c r="D60" s="63"/>
    </row>
    <row r="61" spans="1:6" ht="16.5" customHeight="1">
      <c r="A61" s="13" t="s">
        <v>39</v>
      </c>
      <c r="B61" s="30"/>
      <c r="C61" s="55">
        <v>0.17</v>
      </c>
      <c r="D61" s="63"/>
      <c r="F61" s="6"/>
    </row>
    <row r="62" spans="1:6" ht="16.5" customHeight="1">
      <c r="A62" s="13" t="s">
        <v>61</v>
      </c>
      <c r="B62" s="30"/>
      <c r="C62" s="55">
        <v>3744.75</v>
      </c>
      <c r="D62" s="63"/>
      <c r="F62" s="6"/>
    </row>
    <row r="63" spans="1:4" ht="16.5" customHeight="1">
      <c r="A63" s="13" t="s">
        <v>32</v>
      </c>
      <c r="B63" s="30"/>
      <c r="C63" s="57"/>
      <c r="D63" s="63"/>
    </row>
    <row r="64" spans="1:4" ht="16.5" customHeight="1">
      <c r="A64" s="13" t="s">
        <v>41</v>
      </c>
      <c r="B64" s="30"/>
      <c r="C64" s="57"/>
      <c r="D64" s="63"/>
    </row>
    <row r="65" spans="1:4" ht="16.5" customHeight="1" thickBot="1">
      <c r="A65" s="13" t="s">
        <v>51</v>
      </c>
      <c r="B65" s="30"/>
      <c r="C65" s="57"/>
      <c r="D65" s="63"/>
    </row>
    <row r="66" spans="1:4" ht="17.25" thickBot="1">
      <c r="A66" s="18" t="s">
        <v>2</v>
      </c>
      <c r="B66" s="34"/>
      <c r="C66" s="59">
        <f>SUM(C34:C65)</f>
        <v>73355.02</v>
      </c>
      <c r="D66" s="67"/>
    </row>
    <row r="67" spans="1:3" ht="13.5" thickBot="1">
      <c r="A67" s="4"/>
      <c r="B67" s="4"/>
      <c r="C67" s="3"/>
    </row>
    <row r="68" spans="1:4" ht="16.5">
      <c r="A68" s="21" t="s">
        <v>27</v>
      </c>
      <c r="B68" s="37"/>
      <c r="C68" s="68"/>
      <c r="D68" s="62"/>
    </row>
    <row r="69" spans="1:4" ht="15.75">
      <c r="A69" s="13" t="s">
        <v>28</v>
      </c>
      <c r="B69" s="38"/>
      <c r="C69" s="69">
        <v>135537.83</v>
      </c>
      <c r="D69" s="70"/>
    </row>
    <row r="70" spans="1:4" ht="15.75">
      <c r="A70" s="13" t="s">
        <v>29</v>
      </c>
      <c r="B70" s="27"/>
      <c r="C70" s="69">
        <v>20315.38</v>
      </c>
      <c r="D70" s="70"/>
    </row>
    <row r="71" spans="1:4" ht="16.5" thickBot="1">
      <c r="A71" s="26"/>
      <c r="B71" s="28"/>
      <c r="C71" s="71"/>
      <c r="D71" s="72"/>
    </row>
    <row r="72" spans="1:4" ht="17.25" thickBot="1">
      <c r="A72" s="24" t="s">
        <v>2</v>
      </c>
      <c r="B72" s="39"/>
      <c r="C72" s="73">
        <f>SUM(C69:C71)</f>
        <v>155853.21</v>
      </c>
      <c r="D72" s="67"/>
    </row>
    <row r="73" spans="1:3" ht="13.5" thickBot="1">
      <c r="A73" s="4"/>
      <c r="B73" s="4"/>
      <c r="C73" s="5"/>
    </row>
    <row r="74" spans="1:4" ht="17.25" thickBot="1">
      <c r="A74" s="18" t="s">
        <v>4</v>
      </c>
      <c r="B74" s="34"/>
      <c r="C74" s="87">
        <v>1911.97</v>
      </c>
      <c r="D74" s="75"/>
    </row>
    <row r="75" spans="1:3" ht="13.5" thickBot="1">
      <c r="A75" s="4"/>
      <c r="B75" s="4"/>
      <c r="C75" s="5"/>
    </row>
    <row r="76" spans="1:4" ht="16.5">
      <c r="A76" s="21" t="s">
        <v>5</v>
      </c>
      <c r="B76" s="37"/>
      <c r="C76" s="88"/>
      <c r="D76" s="76"/>
    </row>
    <row r="77" spans="1:4" ht="15.75">
      <c r="A77" s="14" t="s">
        <v>6</v>
      </c>
      <c r="B77" s="40"/>
      <c r="C77" s="78">
        <f>12.92+567.83</f>
        <v>580.75</v>
      </c>
      <c r="D77" s="70"/>
    </row>
    <row r="78" spans="1:4" ht="15.75">
      <c r="A78" s="14" t="s">
        <v>7</v>
      </c>
      <c r="B78" s="40"/>
      <c r="C78" s="78"/>
      <c r="D78" s="70"/>
    </row>
    <row r="79" spans="1:4" ht="12.75">
      <c r="A79" s="20"/>
      <c r="B79" s="41"/>
      <c r="C79" s="78"/>
      <c r="D79" s="41"/>
    </row>
    <row r="80" spans="1:4" ht="17.25" thickBot="1">
      <c r="A80" s="15" t="s">
        <v>2</v>
      </c>
      <c r="B80" s="42"/>
      <c r="C80" s="79">
        <f>C78-C77</f>
        <v>-580.75</v>
      </c>
      <c r="D80" s="80"/>
    </row>
    <row r="81" spans="1:3" ht="13.5" thickBot="1">
      <c r="A81" s="4"/>
      <c r="B81" s="4"/>
      <c r="C81" s="3"/>
    </row>
    <row r="82" spans="1:7" ht="17.25" thickBot="1">
      <c r="A82" s="22" t="s">
        <v>8</v>
      </c>
      <c r="B82" s="22"/>
      <c r="C82" s="92">
        <f>C30-C66-C72-C74+C80-H30</f>
        <v>91969.55000000002</v>
      </c>
      <c r="D82" s="23"/>
      <c r="G82" s="47"/>
    </row>
  </sheetData>
  <sheetProtection/>
  <mergeCells count="3">
    <mergeCell ref="A1:J1"/>
    <mergeCell ref="A6:B6"/>
    <mergeCell ref="F6:G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64">
      <selection activeCell="G82" sqref="G82"/>
    </sheetView>
  </sheetViews>
  <sheetFormatPr defaultColWidth="11.57421875" defaultRowHeight="12.75"/>
  <cols>
    <col min="1" max="1" width="50.00390625" style="0" customWidth="1"/>
    <col min="2" max="2" width="37.8515625" style="0" bestFit="1" customWidth="1"/>
    <col min="3" max="3" width="12.7109375" style="6" bestFit="1" customWidth="1"/>
    <col min="4" max="4" width="1.57421875" style="0" hidden="1" customWidth="1"/>
    <col min="5" max="5" width="2.57421875" style="0" customWidth="1"/>
    <col min="6" max="6" width="12.7109375" style="0" bestFit="1" customWidth="1"/>
    <col min="7" max="7" width="51.00390625" style="0" customWidth="1"/>
    <col min="8" max="8" width="11.140625" style="6" bestFit="1" customWidth="1"/>
    <col min="9" max="9" width="1.8515625" style="0" customWidth="1"/>
    <col min="10" max="10" width="16.7109375" style="0" customWidth="1"/>
    <col min="11" max="11" width="11.57421875" style="0" customWidth="1"/>
    <col min="12" max="12" width="13.57421875" style="0" bestFit="1" customWidth="1"/>
  </cols>
  <sheetData>
    <row r="1" spans="1:10" ht="66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66" customHeight="1">
      <c r="A2" s="48"/>
      <c r="B2" s="48"/>
      <c r="C2" s="90"/>
      <c r="D2" s="48"/>
      <c r="E2" s="48"/>
      <c r="F2" s="48"/>
      <c r="G2" s="48"/>
      <c r="H2" s="90"/>
      <c r="I2" s="48"/>
      <c r="J2" s="48"/>
    </row>
    <row r="3" ht="13.5" thickBot="1"/>
    <row r="4" spans="1:3" ht="13.5" thickBot="1">
      <c r="A4" s="2"/>
      <c r="B4" s="83">
        <v>2019</v>
      </c>
      <c r="C4" s="91"/>
    </row>
    <row r="5" spans="1:10" ht="31.5" customHeight="1">
      <c r="A5" s="19" t="s">
        <v>1</v>
      </c>
      <c r="B5" s="33"/>
      <c r="C5" s="49"/>
      <c r="D5" s="50"/>
      <c r="F5" s="19" t="s">
        <v>45</v>
      </c>
      <c r="G5" s="33"/>
      <c r="H5" s="11"/>
      <c r="I5" s="12"/>
      <c r="J5" s="51" t="s">
        <v>47</v>
      </c>
    </row>
    <row r="6" spans="1:12" ht="24.75" customHeight="1">
      <c r="A6" s="97" t="s">
        <v>9</v>
      </c>
      <c r="B6" s="98"/>
      <c r="C6" s="52">
        <f>SUM(C7:C17)</f>
        <v>271056.65</v>
      </c>
      <c r="D6" s="53"/>
      <c r="F6" s="99" t="s">
        <v>46</v>
      </c>
      <c r="G6" s="100"/>
      <c r="H6" s="46">
        <f>SUM(H7:H29)</f>
        <v>164750.72</v>
      </c>
      <c r="I6" s="8"/>
      <c r="J6" s="54">
        <f>C6-H6</f>
        <v>106305.93000000002</v>
      </c>
      <c r="L6" s="85"/>
    </row>
    <row r="7" spans="1:10" ht="15.75">
      <c r="A7" s="13"/>
      <c r="B7" s="28" t="s">
        <v>57</v>
      </c>
      <c r="C7" s="55">
        <v>25000</v>
      </c>
      <c r="D7" s="53"/>
      <c r="F7" s="13"/>
      <c r="G7" s="28" t="s">
        <v>57</v>
      </c>
      <c r="H7" s="43">
        <v>23371.79</v>
      </c>
      <c r="I7" s="8"/>
      <c r="J7" s="56">
        <f>C7-H7</f>
        <v>1628.2099999999991</v>
      </c>
    </row>
    <row r="8" spans="1:12" ht="15.75">
      <c r="A8" s="13"/>
      <c r="B8" s="28" t="s">
        <v>63</v>
      </c>
      <c r="C8" s="82">
        <v>12930</v>
      </c>
      <c r="D8" s="53"/>
      <c r="F8" s="13"/>
      <c r="G8" s="28" t="s">
        <v>63</v>
      </c>
      <c r="H8" s="43"/>
      <c r="I8" s="43"/>
      <c r="J8" s="56">
        <f aca="true" t="shared" si="0" ref="J8:J30">C8-H8</f>
        <v>12930</v>
      </c>
      <c r="L8" s="86"/>
    </row>
    <row r="9" spans="1:10" ht="15.75">
      <c r="A9" s="13"/>
      <c r="B9" s="28" t="s">
        <v>64</v>
      </c>
      <c r="C9" s="55">
        <v>58901.73</v>
      </c>
      <c r="D9" s="53"/>
      <c r="F9" s="13"/>
      <c r="G9" s="28" t="s">
        <v>64</v>
      </c>
      <c r="H9" s="43"/>
      <c r="I9" s="43"/>
      <c r="J9" s="56">
        <f t="shared" si="0"/>
        <v>58901.73</v>
      </c>
    </row>
    <row r="10" spans="1:10" ht="15.75">
      <c r="A10" s="13"/>
      <c r="B10" s="28" t="s">
        <v>43</v>
      </c>
      <c r="C10" s="55">
        <v>8265</v>
      </c>
      <c r="D10" s="53"/>
      <c r="F10" s="13"/>
      <c r="G10" s="28" t="s">
        <v>43</v>
      </c>
      <c r="H10" s="43">
        <v>11293.86</v>
      </c>
      <c r="I10" s="43"/>
      <c r="J10" s="56">
        <f t="shared" si="0"/>
        <v>-3028.8600000000006</v>
      </c>
    </row>
    <row r="11" spans="1:10" ht="15.75">
      <c r="A11" s="13"/>
      <c r="B11" s="28" t="s">
        <v>54</v>
      </c>
      <c r="C11" s="82">
        <v>97832.92</v>
      </c>
      <c r="D11" s="53"/>
      <c r="F11" s="13"/>
      <c r="G11" s="28" t="s">
        <v>54</v>
      </c>
      <c r="H11" s="43">
        <v>57419.46</v>
      </c>
      <c r="I11" s="43"/>
      <c r="J11" s="56">
        <f t="shared" si="0"/>
        <v>40413.46</v>
      </c>
    </row>
    <row r="12" spans="1:10" ht="15.75">
      <c r="A12" s="13"/>
      <c r="B12" s="28" t="s">
        <v>66</v>
      </c>
      <c r="C12" s="55"/>
      <c r="D12" s="53"/>
      <c r="F12" s="13"/>
      <c r="G12" s="28" t="s">
        <v>62</v>
      </c>
      <c r="H12" s="43"/>
      <c r="I12" s="43"/>
      <c r="J12" s="56">
        <f t="shared" si="0"/>
        <v>0</v>
      </c>
    </row>
    <row r="13" spans="1:10" ht="15.75">
      <c r="A13" s="13"/>
      <c r="B13" s="28" t="s">
        <v>65</v>
      </c>
      <c r="C13" s="55"/>
      <c r="D13" s="53"/>
      <c r="F13" s="13"/>
      <c r="G13" s="28" t="s">
        <v>65</v>
      </c>
      <c r="H13" s="43"/>
      <c r="I13" s="43"/>
      <c r="J13" s="56">
        <f t="shared" si="0"/>
        <v>0</v>
      </c>
    </row>
    <row r="14" spans="1:10" ht="15.75">
      <c r="A14" s="13"/>
      <c r="B14" s="28" t="s">
        <v>67</v>
      </c>
      <c r="C14" s="57"/>
      <c r="D14" s="53"/>
      <c r="F14" s="13"/>
      <c r="G14" s="28" t="s">
        <v>67</v>
      </c>
      <c r="H14" s="43"/>
      <c r="I14" s="43"/>
      <c r="J14" s="56">
        <f t="shared" si="0"/>
        <v>0</v>
      </c>
    </row>
    <row r="15" spans="1:10" ht="15.75">
      <c r="A15" s="13"/>
      <c r="B15" s="28" t="s">
        <v>48</v>
      </c>
      <c r="C15" s="57">
        <v>930</v>
      </c>
      <c r="D15" s="53"/>
      <c r="F15" s="13"/>
      <c r="G15" s="28" t="s">
        <v>48</v>
      </c>
      <c r="H15" s="43">
        <v>2148.55</v>
      </c>
      <c r="I15" s="8"/>
      <c r="J15" s="56">
        <f t="shared" si="0"/>
        <v>-1218.5500000000002</v>
      </c>
    </row>
    <row r="16" spans="1:10" ht="15.75">
      <c r="A16" s="13"/>
      <c r="B16" s="28" t="s">
        <v>58</v>
      </c>
      <c r="C16" s="57">
        <v>67197</v>
      </c>
      <c r="D16" s="53"/>
      <c r="F16" s="13"/>
      <c r="G16" s="28" t="s">
        <v>58</v>
      </c>
      <c r="H16" s="43">
        <v>70517.06</v>
      </c>
      <c r="I16" s="8"/>
      <c r="J16" s="56">
        <f t="shared" si="0"/>
        <v>-3320.0599999999977</v>
      </c>
    </row>
    <row r="17" spans="1:10" ht="15.75">
      <c r="A17" s="13"/>
      <c r="B17" s="44" t="s">
        <v>59</v>
      </c>
      <c r="C17" s="57"/>
      <c r="D17" s="53"/>
      <c r="F17" s="13"/>
      <c r="G17" s="44" t="s">
        <v>59</v>
      </c>
      <c r="H17" s="17"/>
      <c r="I17" s="8"/>
      <c r="J17" s="56">
        <f t="shared" si="0"/>
        <v>0</v>
      </c>
    </row>
    <row r="18" spans="1:10" ht="15.75">
      <c r="A18" s="13"/>
      <c r="B18" s="44"/>
      <c r="C18" s="57"/>
      <c r="D18" s="53"/>
      <c r="F18" s="13"/>
      <c r="G18" s="44"/>
      <c r="H18" s="17"/>
      <c r="I18" s="8"/>
      <c r="J18" s="56"/>
    </row>
    <row r="19" spans="1:10" ht="15.75">
      <c r="A19" s="13"/>
      <c r="B19" s="44"/>
      <c r="C19" s="57"/>
      <c r="D19" s="53"/>
      <c r="F19" s="13"/>
      <c r="G19" s="44"/>
      <c r="H19" s="17"/>
      <c r="I19" s="8"/>
      <c r="J19" s="56"/>
    </row>
    <row r="20" spans="1:10" ht="15.75">
      <c r="A20" s="13" t="s">
        <v>10</v>
      </c>
      <c r="B20" s="27"/>
      <c r="C20" s="55">
        <f>SUM(C21:C23)</f>
        <v>260954.73</v>
      </c>
      <c r="D20" s="58"/>
      <c r="F20" s="13"/>
      <c r="G20" s="27"/>
      <c r="H20" s="31"/>
      <c r="I20" s="8"/>
      <c r="J20" s="56">
        <f t="shared" si="0"/>
        <v>260954.73</v>
      </c>
    </row>
    <row r="21" spans="1:10" ht="15.75">
      <c r="A21" s="13"/>
      <c r="B21" s="28" t="s">
        <v>44</v>
      </c>
      <c r="C21" s="55">
        <v>13200</v>
      </c>
      <c r="D21" s="53"/>
      <c r="F21" s="13"/>
      <c r="G21" s="28"/>
      <c r="H21" s="32"/>
      <c r="I21" s="8"/>
      <c r="J21" s="56">
        <f t="shared" si="0"/>
        <v>13200</v>
      </c>
    </row>
    <row r="22" spans="1:10" ht="15.75">
      <c r="A22" s="13"/>
      <c r="B22" s="28" t="s">
        <v>71</v>
      </c>
      <c r="C22" s="55">
        <v>236754.73</v>
      </c>
      <c r="D22" s="53"/>
      <c r="F22" s="13"/>
      <c r="G22" s="28"/>
      <c r="H22" s="32"/>
      <c r="I22" s="8"/>
      <c r="J22" s="56">
        <f t="shared" si="0"/>
        <v>236754.73</v>
      </c>
    </row>
    <row r="23" spans="1:10" ht="15.75">
      <c r="A23" s="13"/>
      <c r="B23" s="28" t="s">
        <v>60</v>
      </c>
      <c r="C23" s="55">
        <v>11000</v>
      </c>
      <c r="D23" s="53"/>
      <c r="F23" s="13"/>
      <c r="G23" s="28"/>
      <c r="H23" s="32"/>
      <c r="I23" s="8"/>
      <c r="J23" s="56">
        <f t="shared" si="0"/>
        <v>11000</v>
      </c>
    </row>
    <row r="24" spans="1:10" ht="15.75">
      <c r="A24" s="13" t="s">
        <v>11</v>
      </c>
      <c r="B24" s="28"/>
      <c r="C24" s="57"/>
      <c r="D24" s="53"/>
      <c r="F24" s="13"/>
      <c r="G24" s="28"/>
      <c r="H24" s="32"/>
      <c r="I24" s="8"/>
      <c r="J24" s="56">
        <f t="shared" si="0"/>
        <v>0</v>
      </c>
    </row>
    <row r="25" spans="1:10" ht="15.75">
      <c r="A25" s="13" t="s">
        <v>40</v>
      </c>
      <c r="B25" s="28"/>
      <c r="C25" s="57"/>
      <c r="D25" s="53"/>
      <c r="F25" s="13"/>
      <c r="G25" s="27" t="s">
        <v>56</v>
      </c>
      <c r="H25" s="32"/>
      <c r="I25" s="8"/>
      <c r="J25" s="56">
        <f t="shared" si="0"/>
        <v>0</v>
      </c>
    </row>
    <row r="26" spans="1:10" ht="15.75">
      <c r="A26" s="13" t="s">
        <v>55</v>
      </c>
      <c r="B26" s="30"/>
      <c r="C26" s="57"/>
      <c r="D26" s="53"/>
      <c r="F26" s="26"/>
      <c r="G26" s="27"/>
      <c r="H26" s="17"/>
      <c r="I26" s="8"/>
      <c r="J26" s="56">
        <f t="shared" si="0"/>
        <v>0</v>
      </c>
    </row>
    <row r="27" spans="1:10" ht="15.75">
      <c r="A27" s="13" t="s">
        <v>49</v>
      </c>
      <c r="B27" s="30"/>
      <c r="C27" s="57"/>
      <c r="D27" s="53"/>
      <c r="F27" s="26"/>
      <c r="G27" s="30"/>
      <c r="H27" s="32"/>
      <c r="I27" s="8"/>
      <c r="J27" s="56">
        <f t="shared" si="0"/>
        <v>0</v>
      </c>
    </row>
    <row r="28" spans="1:10" ht="15.75">
      <c r="A28" s="13" t="s">
        <v>70</v>
      </c>
      <c r="B28" s="30"/>
      <c r="C28" s="57"/>
      <c r="D28" s="53"/>
      <c r="F28" s="26"/>
      <c r="G28" s="30"/>
      <c r="H28" s="32"/>
      <c r="I28" s="8"/>
      <c r="J28" s="56"/>
    </row>
    <row r="29" spans="1:10" ht="16.5" thickBot="1">
      <c r="A29" s="26" t="s">
        <v>52</v>
      </c>
      <c r="B29" s="30"/>
      <c r="C29" s="57">
        <v>0.23</v>
      </c>
      <c r="D29" s="53"/>
      <c r="F29" s="26"/>
      <c r="G29" s="30"/>
      <c r="H29" s="32"/>
      <c r="I29" s="8"/>
      <c r="J29" s="56">
        <f t="shared" si="0"/>
        <v>0.23</v>
      </c>
    </row>
    <row r="30" spans="1:10" ht="17.25" thickBot="1">
      <c r="A30" s="18" t="s">
        <v>2</v>
      </c>
      <c r="B30" s="34"/>
      <c r="C30" s="59">
        <f>C6+C20+C24+C28+C29+C27</f>
        <v>532011.61</v>
      </c>
      <c r="D30" s="60"/>
      <c r="F30" s="18" t="s">
        <v>2</v>
      </c>
      <c r="G30" s="34"/>
      <c r="H30" s="45">
        <f>H6+H20+H29</f>
        <v>164750.72</v>
      </c>
      <c r="I30" s="16"/>
      <c r="J30" s="61">
        <f t="shared" si="0"/>
        <v>367260.89</v>
      </c>
    </row>
    <row r="31" spans="1:3" ht="15.75">
      <c r="A31" s="7"/>
      <c r="B31" s="7"/>
      <c r="C31" s="1"/>
    </row>
    <row r="32" spans="1:3" ht="13.5" thickBot="1">
      <c r="A32" s="9"/>
      <c r="B32" s="9"/>
      <c r="C32" s="1"/>
    </row>
    <row r="33" spans="1:4" ht="16.5">
      <c r="A33" s="10" t="s">
        <v>3</v>
      </c>
      <c r="B33" s="35"/>
      <c r="C33" s="84"/>
      <c r="D33" s="62"/>
    </row>
    <row r="34" spans="1:4" ht="15.75">
      <c r="A34" s="13" t="s">
        <v>12</v>
      </c>
      <c r="B34" s="30"/>
      <c r="C34" s="57"/>
      <c r="D34" s="63"/>
    </row>
    <row r="35" spans="1:4" ht="15.75">
      <c r="A35" s="13" t="s">
        <v>13</v>
      </c>
      <c r="B35" s="30"/>
      <c r="C35" s="57"/>
      <c r="D35" s="63"/>
    </row>
    <row r="36" spans="1:4" ht="15.75">
      <c r="A36" s="13" t="s">
        <v>38</v>
      </c>
      <c r="B36" s="30"/>
      <c r="C36" s="57">
        <f>179.4+557.53</f>
        <v>736.93</v>
      </c>
      <c r="D36" s="63"/>
    </row>
    <row r="37" spans="1:6" ht="15.75">
      <c r="A37" s="13" t="s">
        <v>72</v>
      </c>
      <c r="B37" s="30"/>
      <c r="C37" s="57">
        <v>3849.01</v>
      </c>
      <c r="D37" s="63"/>
      <c r="F37" s="85"/>
    </row>
    <row r="38" spans="1:6" ht="15.75">
      <c r="A38" s="13" t="s">
        <v>0</v>
      </c>
      <c r="B38" s="30"/>
      <c r="C38" s="57">
        <f>1571.21+250.78+310.8</f>
        <v>2132.79</v>
      </c>
      <c r="D38" s="63"/>
      <c r="F38" s="85"/>
    </row>
    <row r="39" spans="1:6" ht="15.75">
      <c r="A39" s="13" t="s">
        <v>14</v>
      </c>
      <c r="B39" s="30"/>
      <c r="C39" s="57">
        <f>5460+3000</f>
        <v>8460</v>
      </c>
      <c r="D39" s="63"/>
      <c r="F39" s="85"/>
    </row>
    <row r="40" spans="1:6" ht="15.75">
      <c r="A40" s="13" t="s">
        <v>15</v>
      </c>
      <c r="B40" s="30"/>
      <c r="C40" s="57">
        <f>1872+13.64</f>
        <v>1885.64</v>
      </c>
      <c r="D40" s="63"/>
      <c r="F40" s="85"/>
    </row>
    <row r="41" spans="1:6" ht="15.75">
      <c r="A41" s="13" t="s">
        <v>50</v>
      </c>
      <c r="B41" s="30"/>
      <c r="C41" s="57">
        <v>1457.4</v>
      </c>
      <c r="D41" s="63"/>
      <c r="F41" s="85"/>
    </row>
    <row r="42" spans="1:6" ht="15.75">
      <c r="A42" s="13" t="s">
        <v>16</v>
      </c>
      <c r="B42" s="30"/>
      <c r="C42" s="57">
        <f>512.17+330.8</f>
        <v>842.97</v>
      </c>
      <c r="D42" s="63"/>
      <c r="F42" s="85"/>
    </row>
    <row r="43" spans="1:4" ht="15.75">
      <c r="A43" s="13" t="s">
        <v>17</v>
      </c>
      <c r="B43" s="30"/>
      <c r="C43" s="69"/>
      <c r="D43" s="63"/>
    </row>
    <row r="44" spans="1:6" ht="15.75">
      <c r="A44" s="14" t="s">
        <v>53</v>
      </c>
      <c r="B44" s="36"/>
      <c r="C44" s="57">
        <v>51.6</v>
      </c>
      <c r="D44" s="63"/>
      <c r="F44" s="85"/>
    </row>
    <row r="45" spans="1:6" ht="15.75">
      <c r="A45" s="13" t="s">
        <v>18</v>
      </c>
      <c r="B45" s="30"/>
      <c r="C45" s="55">
        <v>7040.62</v>
      </c>
      <c r="D45" s="63"/>
      <c r="F45" s="85"/>
    </row>
    <row r="46" spans="1:6" ht="15.75">
      <c r="A46" s="13" t="s">
        <v>19</v>
      </c>
      <c r="B46" s="30"/>
      <c r="C46" s="57">
        <v>3052.47</v>
      </c>
      <c r="D46" s="63"/>
      <c r="F46" s="85"/>
    </row>
    <row r="47" spans="1:6" ht="15.75">
      <c r="A47" s="14" t="s">
        <v>20</v>
      </c>
      <c r="B47" s="29"/>
      <c r="C47" s="57">
        <v>19949.4</v>
      </c>
      <c r="D47" s="63"/>
      <c r="F47" s="85"/>
    </row>
    <row r="48" spans="1:4" ht="15.75">
      <c r="A48" s="64" t="s">
        <v>21</v>
      </c>
      <c r="B48" s="65"/>
      <c r="C48" s="89">
        <v>7985.73</v>
      </c>
      <c r="D48" s="63"/>
    </row>
    <row r="49" spans="1:4" ht="15.75">
      <c r="A49" s="13" t="s">
        <v>22</v>
      </c>
      <c r="B49" s="30"/>
      <c r="C49" s="57">
        <f>3396.44+48.43</f>
        <v>3444.87</v>
      </c>
      <c r="D49" s="63"/>
    </row>
    <row r="50" spans="1:6" ht="15.75">
      <c r="A50" s="26" t="s">
        <v>23</v>
      </c>
      <c r="B50" s="30"/>
      <c r="C50" s="57">
        <f>651.47+1310.82</f>
        <v>1962.29</v>
      </c>
      <c r="D50" s="63"/>
      <c r="F50" s="85"/>
    </row>
    <row r="51" spans="1:6" ht="15.75">
      <c r="A51" s="14" t="s">
        <v>24</v>
      </c>
      <c r="B51" s="29"/>
      <c r="C51" s="57">
        <v>12267.04</v>
      </c>
      <c r="D51" s="63"/>
      <c r="F51" s="85"/>
    </row>
    <row r="52" spans="1:4" ht="15.75">
      <c r="A52" s="14" t="s">
        <v>25</v>
      </c>
      <c r="B52" s="29"/>
      <c r="C52" s="57">
        <v>799.3</v>
      </c>
      <c r="D52" s="63"/>
    </row>
    <row r="53" spans="1:4" ht="16.5" customHeight="1">
      <c r="A53" s="14" t="s">
        <v>26</v>
      </c>
      <c r="B53" s="29"/>
      <c r="C53" s="57"/>
      <c r="D53" s="63"/>
    </row>
    <row r="54" spans="1:6" ht="16.5" customHeight="1">
      <c r="A54" s="14" t="s">
        <v>36</v>
      </c>
      <c r="B54" s="29"/>
      <c r="C54" s="57">
        <v>243.41</v>
      </c>
      <c r="D54" s="63"/>
      <c r="F54" s="85"/>
    </row>
    <row r="55" spans="1:6" ht="16.5" customHeight="1">
      <c r="A55" s="14" t="s">
        <v>37</v>
      </c>
      <c r="B55" s="29"/>
      <c r="C55" s="57">
        <v>2520</v>
      </c>
      <c r="D55" s="63"/>
      <c r="F55" s="85"/>
    </row>
    <row r="56" spans="1:6" ht="16.5" customHeight="1">
      <c r="A56" s="66" t="s">
        <v>35</v>
      </c>
      <c r="B56" s="29"/>
      <c r="C56" s="57">
        <f>785.4+5491.97+3564.34</f>
        <v>9841.71</v>
      </c>
      <c r="D56" s="63"/>
      <c r="F56" s="85"/>
    </row>
    <row r="57" spans="1:6" ht="16.5" customHeight="1">
      <c r="A57" s="66" t="s">
        <v>42</v>
      </c>
      <c r="B57" s="29"/>
      <c r="C57" s="57">
        <v>2151.41</v>
      </c>
      <c r="D57" s="63"/>
      <c r="F57" s="85"/>
    </row>
    <row r="58" spans="1:4" ht="16.5" customHeight="1">
      <c r="A58" s="14" t="s">
        <v>30</v>
      </c>
      <c r="B58" s="29"/>
      <c r="C58" s="57">
        <v>3166.76</v>
      </c>
      <c r="D58" s="63"/>
    </row>
    <row r="59" spans="1:4" ht="16.5" customHeight="1">
      <c r="A59" s="14" t="s">
        <v>31</v>
      </c>
      <c r="B59" s="29"/>
      <c r="C59" s="57">
        <v>1425.08</v>
      </c>
      <c r="D59" s="63"/>
    </row>
    <row r="60" spans="1:4" ht="16.5" customHeight="1">
      <c r="A60" s="66" t="s">
        <v>34</v>
      </c>
      <c r="B60" s="29"/>
      <c r="C60" s="57">
        <f>635.32+446</f>
        <v>1081.3200000000002</v>
      </c>
      <c r="D60" s="63"/>
    </row>
    <row r="61" spans="1:6" ht="16.5" customHeight="1">
      <c r="A61" s="101" t="s">
        <v>39</v>
      </c>
      <c r="B61" s="102"/>
      <c r="C61" s="57">
        <f>1500+3.21-0.02</f>
        <v>1503.19</v>
      </c>
      <c r="D61" s="63"/>
      <c r="F61" s="6"/>
    </row>
    <row r="62" spans="1:6" ht="16.5" customHeight="1">
      <c r="A62" s="101" t="s">
        <v>61</v>
      </c>
      <c r="B62" s="102"/>
      <c r="C62" s="57">
        <v>5700</v>
      </c>
      <c r="D62" s="63"/>
      <c r="F62" s="6"/>
    </row>
    <row r="63" spans="1:4" ht="16.5" customHeight="1">
      <c r="A63" s="66" t="s">
        <v>32</v>
      </c>
      <c r="B63" s="29"/>
      <c r="C63" s="57"/>
      <c r="D63" s="63"/>
    </row>
    <row r="64" spans="1:4" ht="16.5" customHeight="1">
      <c r="A64" s="66" t="s">
        <v>41</v>
      </c>
      <c r="B64" s="29"/>
      <c r="C64" s="57"/>
      <c r="D64" s="63"/>
    </row>
    <row r="65" spans="1:4" ht="16.5" customHeight="1" thickBot="1">
      <c r="A65" s="66" t="s">
        <v>51</v>
      </c>
      <c r="B65" s="29"/>
      <c r="C65" s="57"/>
      <c r="D65" s="63"/>
    </row>
    <row r="66" spans="1:4" ht="17.25" thickBot="1">
      <c r="A66" s="18" t="s">
        <v>2</v>
      </c>
      <c r="B66" s="34"/>
      <c r="C66" s="59">
        <f>SUM(C34:C65)</f>
        <v>103550.94000000003</v>
      </c>
      <c r="D66" s="67"/>
    </row>
    <row r="67" spans="1:3" ht="13.5" thickBot="1">
      <c r="A67" s="4"/>
      <c r="B67" s="4"/>
      <c r="C67" s="3"/>
    </row>
    <row r="68" spans="1:4" ht="16.5">
      <c r="A68" s="21" t="s">
        <v>27</v>
      </c>
      <c r="B68" s="37"/>
      <c r="C68" s="68"/>
      <c r="D68" s="62"/>
    </row>
    <row r="69" spans="1:4" ht="15.75">
      <c r="A69" s="13" t="s">
        <v>28</v>
      </c>
      <c r="B69" s="38"/>
      <c r="C69" s="69">
        <v>131250.88</v>
      </c>
      <c r="D69" s="70"/>
    </row>
    <row r="70" spans="1:4" ht="15.75">
      <c r="A70" s="13" t="s">
        <v>29</v>
      </c>
      <c r="B70" s="27"/>
      <c r="C70" s="69">
        <v>20993.19</v>
      </c>
      <c r="D70" s="70"/>
    </row>
    <row r="71" spans="1:4" ht="16.5" thickBot="1">
      <c r="A71" s="26"/>
      <c r="B71" s="28"/>
      <c r="C71" s="71"/>
      <c r="D71" s="72"/>
    </row>
    <row r="72" spans="1:4" ht="17.25" thickBot="1">
      <c r="A72" s="24" t="s">
        <v>2</v>
      </c>
      <c r="B72" s="39"/>
      <c r="C72" s="73">
        <f>SUM(C69:C71)</f>
        <v>152244.07</v>
      </c>
      <c r="D72" s="67"/>
    </row>
    <row r="73" spans="1:3" ht="13.5" thickBot="1">
      <c r="A73" s="4"/>
      <c r="B73" s="4"/>
      <c r="C73" s="5"/>
    </row>
    <row r="74" spans="1:4" ht="17.25" thickBot="1">
      <c r="A74" s="18" t="s">
        <v>4</v>
      </c>
      <c r="B74" s="34"/>
      <c r="C74" s="87">
        <v>746.68</v>
      </c>
      <c r="D74" s="75"/>
    </row>
    <row r="75" spans="1:3" ht="13.5" thickBot="1">
      <c r="A75" s="4"/>
      <c r="B75" s="4"/>
      <c r="C75" s="5"/>
    </row>
    <row r="76" spans="1:4" ht="16.5">
      <c r="A76" s="21" t="s">
        <v>5</v>
      </c>
      <c r="B76" s="37"/>
      <c r="C76" s="88"/>
      <c r="D76" s="76"/>
    </row>
    <row r="77" spans="1:4" ht="15.75">
      <c r="A77" s="14" t="s">
        <v>6</v>
      </c>
      <c r="B77" s="40"/>
      <c r="C77" s="78">
        <f>944.19+34.04</f>
        <v>978.23</v>
      </c>
      <c r="D77" s="70"/>
    </row>
    <row r="78" spans="1:4" ht="15.75">
      <c r="A78" s="14" t="s">
        <v>7</v>
      </c>
      <c r="B78" s="40"/>
      <c r="C78" s="78"/>
      <c r="D78" s="70"/>
    </row>
    <row r="79" spans="1:4" ht="12.75">
      <c r="A79" s="20"/>
      <c r="B79" s="41"/>
      <c r="C79" s="78"/>
      <c r="D79" s="41"/>
    </row>
    <row r="80" spans="1:4" ht="17.25" thickBot="1">
      <c r="A80" s="15" t="s">
        <v>2</v>
      </c>
      <c r="B80" s="42"/>
      <c r="C80" s="79">
        <f>C78-C77</f>
        <v>-978.23</v>
      </c>
      <c r="D80" s="80"/>
    </row>
    <row r="81" spans="1:3" ht="13.5" thickBot="1">
      <c r="A81" s="4"/>
      <c r="B81" s="4"/>
      <c r="C81" s="3"/>
    </row>
    <row r="82" spans="1:7" ht="17.25" thickBot="1">
      <c r="A82" s="22" t="s">
        <v>8</v>
      </c>
      <c r="B82" s="22"/>
      <c r="C82" s="92">
        <f>C30-C66-C72-C74+C80-H30</f>
        <v>109740.96999999994</v>
      </c>
      <c r="D82" s="23"/>
      <c r="G82" s="47"/>
    </row>
  </sheetData>
  <sheetProtection/>
  <mergeCells count="5">
    <mergeCell ref="A1:J1"/>
    <mergeCell ref="A6:B6"/>
    <mergeCell ref="F6:G6"/>
    <mergeCell ref="A61:B61"/>
    <mergeCell ref="A62:B6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58">
      <selection activeCell="F85" sqref="F85"/>
    </sheetView>
  </sheetViews>
  <sheetFormatPr defaultColWidth="11.57421875" defaultRowHeight="12.75"/>
  <cols>
    <col min="1" max="1" width="50.00390625" style="0" customWidth="1"/>
    <col min="2" max="2" width="37.8515625" style="0" bestFit="1" customWidth="1"/>
    <col min="3" max="3" width="12.7109375" style="6" bestFit="1" customWidth="1"/>
    <col min="4" max="4" width="1.57421875" style="0" hidden="1" customWidth="1"/>
    <col min="5" max="5" width="2.57421875" style="0" customWidth="1"/>
    <col min="6" max="6" width="12.7109375" style="0" bestFit="1" customWidth="1"/>
    <col min="7" max="7" width="51.00390625" style="0" customWidth="1"/>
    <col min="8" max="8" width="10.140625" style="0" bestFit="1" customWidth="1"/>
    <col min="9" max="9" width="1.8515625" style="0" customWidth="1"/>
    <col min="10" max="10" width="16.7109375" style="0" customWidth="1"/>
  </cols>
  <sheetData>
    <row r="1" spans="1:10" ht="66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66" customHeight="1">
      <c r="A2" s="48"/>
      <c r="B2" s="48"/>
      <c r="C2" s="48"/>
      <c r="D2" s="48"/>
      <c r="E2" s="48"/>
      <c r="F2" s="48"/>
      <c r="G2" s="48"/>
      <c r="H2" s="48"/>
      <c r="I2" s="48"/>
      <c r="J2" s="48"/>
    </row>
    <row r="3" ht="13.5" thickBot="1"/>
    <row r="4" spans="1:3" ht="13.5" thickBot="1">
      <c r="A4" s="2"/>
      <c r="B4" s="83">
        <v>2018</v>
      </c>
      <c r="C4" s="25"/>
    </row>
    <row r="5" spans="1:10" ht="31.5" customHeight="1">
      <c r="A5" s="19" t="s">
        <v>1</v>
      </c>
      <c r="B5" s="33"/>
      <c r="C5" s="49"/>
      <c r="D5" s="50"/>
      <c r="F5" s="19" t="s">
        <v>45</v>
      </c>
      <c r="G5" s="33"/>
      <c r="H5" s="11"/>
      <c r="I5" s="12"/>
      <c r="J5" s="51" t="s">
        <v>47</v>
      </c>
    </row>
    <row r="6" spans="1:10" ht="24.75" customHeight="1">
      <c r="A6" s="97" t="s">
        <v>9</v>
      </c>
      <c r="B6" s="98"/>
      <c r="C6" s="52">
        <f>SUM(C7:C17)</f>
        <v>237842.39999999997</v>
      </c>
      <c r="D6" s="53"/>
      <c r="F6" s="99" t="s">
        <v>46</v>
      </c>
      <c r="G6" s="100"/>
      <c r="H6" s="46">
        <f>SUM(H7:H29)</f>
        <v>164274.09</v>
      </c>
      <c r="I6" s="8"/>
      <c r="J6" s="54">
        <f>C6-H6</f>
        <v>73568.30999999997</v>
      </c>
    </row>
    <row r="7" spans="1:10" ht="15.75">
      <c r="A7" s="13"/>
      <c r="B7" s="28" t="s">
        <v>57</v>
      </c>
      <c r="C7" s="55">
        <v>26500</v>
      </c>
      <c r="D7" s="53"/>
      <c r="F7" s="13"/>
      <c r="G7" s="28" t="s">
        <v>57</v>
      </c>
      <c r="H7" s="43">
        <v>16530.8</v>
      </c>
      <c r="I7" s="8"/>
      <c r="J7" s="56">
        <f>C7-H7</f>
        <v>9969.2</v>
      </c>
    </row>
    <row r="8" spans="1:10" ht="15.75">
      <c r="A8" s="13"/>
      <c r="B8" s="28" t="s">
        <v>63</v>
      </c>
      <c r="C8" s="82">
        <v>17788</v>
      </c>
      <c r="D8" s="53"/>
      <c r="F8" s="13"/>
      <c r="G8" s="28" t="s">
        <v>63</v>
      </c>
      <c r="H8" s="43">
        <v>3302.8</v>
      </c>
      <c r="I8" s="43"/>
      <c r="J8" s="56">
        <f aca="true" t="shared" si="0" ref="J8:J30">C8-H8</f>
        <v>14485.2</v>
      </c>
    </row>
    <row r="9" spans="1:10" ht="15.75">
      <c r="A9" s="13"/>
      <c r="B9" s="28" t="s">
        <v>64</v>
      </c>
      <c r="C9" s="55">
        <v>42511.62</v>
      </c>
      <c r="D9" s="53"/>
      <c r="F9" s="13"/>
      <c r="G9" s="28" t="s">
        <v>64</v>
      </c>
      <c r="H9" s="43"/>
      <c r="I9" s="43"/>
      <c r="J9" s="56">
        <f t="shared" si="0"/>
        <v>42511.62</v>
      </c>
    </row>
    <row r="10" spans="1:10" ht="15.75">
      <c r="A10" s="13"/>
      <c r="B10" s="28" t="s">
        <v>43</v>
      </c>
      <c r="C10" s="55">
        <v>7460</v>
      </c>
      <c r="D10" s="53"/>
      <c r="F10" s="13"/>
      <c r="G10" s="28" t="s">
        <v>43</v>
      </c>
      <c r="H10" s="43">
        <v>8707.51</v>
      </c>
      <c r="I10" s="43"/>
      <c r="J10" s="56">
        <f t="shared" si="0"/>
        <v>-1247.5100000000002</v>
      </c>
    </row>
    <row r="11" spans="1:10" ht="15.75">
      <c r="A11" s="13"/>
      <c r="B11" s="28" t="s">
        <v>54</v>
      </c>
      <c r="C11" s="82">
        <f>15287.93-3500+51961.84</f>
        <v>63749.77</v>
      </c>
      <c r="D11" s="53"/>
      <c r="F11" s="13"/>
      <c r="G11" s="28" t="s">
        <v>54</v>
      </c>
      <c r="H11" s="43">
        <f>11975.39+31465.88+7134.45+4211.78</f>
        <v>54787.5</v>
      </c>
      <c r="I11" s="43"/>
      <c r="J11" s="56">
        <f t="shared" si="0"/>
        <v>8962.269999999997</v>
      </c>
    </row>
    <row r="12" spans="1:10" ht="15.75">
      <c r="A12" s="13"/>
      <c r="B12" s="28" t="s">
        <v>66</v>
      </c>
      <c r="C12" s="55">
        <v>420</v>
      </c>
      <c r="D12" s="53"/>
      <c r="F12" s="13"/>
      <c r="G12" s="28" t="s">
        <v>62</v>
      </c>
      <c r="H12" s="43"/>
      <c r="I12" s="43"/>
      <c r="J12" s="56">
        <f t="shared" si="0"/>
        <v>420</v>
      </c>
    </row>
    <row r="13" spans="1:10" ht="15.75">
      <c r="A13" s="13"/>
      <c r="B13" s="28" t="s">
        <v>65</v>
      </c>
      <c r="C13" s="55"/>
      <c r="D13" s="53"/>
      <c r="F13" s="13"/>
      <c r="G13" s="28" t="s">
        <v>65</v>
      </c>
      <c r="H13" s="43"/>
      <c r="I13" s="43"/>
      <c r="J13" s="56">
        <f t="shared" si="0"/>
        <v>0</v>
      </c>
    </row>
    <row r="14" spans="1:10" ht="15.75">
      <c r="A14" s="13"/>
      <c r="B14" s="28" t="s">
        <v>67</v>
      </c>
      <c r="C14" s="57"/>
      <c r="D14" s="53"/>
      <c r="F14" s="13"/>
      <c r="G14" s="28" t="s">
        <v>67</v>
      </c>
      <c r="H14" s="43"/>
      <c r="I14" s="43"/>
      <c r="J14" s="56">
        <f t="shared" si="0"/>
        <v>0</v>
      </c>
    </row>
    <row r="15" spans="1:10" ht="15.75">
      <c r="A15" s="13"/>
      <c r="B15" s="28" t="s">
        <v>48</v>
      </c>
      <c r="C15" s="57"/>
      <c r="D15" s="53"/>
      <c r="F15" s="13"/>
      <c r="G15" s="28" t="s">
        <v>48</v>
      </c>
      <c r="H15" s="43"/>
      <c r="I15" s="8"/>
      <c r="J15" s="56">
        <f t="shared" si="0"/>
        <v>0</v>
      </c>
    </row>
    <row r="16" spans="1:10" ht="15.75">
      <c r="A16" s="13"/>
      <c r="B16" s="28" t="s">
        <v>58</v>
      </c>
      <c r="C16" s="57">
        <v>79413.01</v>
      </c>
      <c r="D16" s="53"/>
      <c r="F16" s="13"/>
      <c r="G16" s="28" t="s">
        <v>58</v>
      </c>
      <c r="H16" s="43">
        <f>80945.48</f>
        <v>80945.48</v>
      </c>
      <c r="I16" s="8"/>
      <c r="J16" s="56">
        <f t="shared" si="0"/>
        <v>-1532.4700000000012</v>
      </c>
    </row>
    <row r="17" spans="1:10" ht="15.75">
      <c r="A17" s="13"/>
      <c r="B17" s="44" t="s">
        <v>59</v>
      </c>
      <c r="C17" s="57"/>
      <c r="D17" s="53"/>
      <c r="F17" s="13"/>
      <c r="G17" s="44" t="s">
        <v>59</v>
      </c>
      <c r="H17" s="17"/>
      <c r="I17" s="8"/>
      <c r="J17" s="56">
        <f t="shared" si="0"/>
        <v>0</v>
      </c>
    </row>
    <row r="18" spans="1:10" ht="15.75">
      <c r="A18" s="13"/>
      <c r="B18" s="44"/>
      <c r="C18" s="57"/>
      <c r="D18" s="53"/>
      <c r="F18" s="13"/>
      <c r="G18" s="44"/>
      <c r="H18" s="17"/>
      <c r="I18" s="8"/>
      <c r="J18" s="56"/>
    </row>
    <row r="19" spans="1:10" ht="15.75">
      <c r="A19" s="13"/>
      <c r="B19" s="44"/>
      <c r="C19" s="57"/>
      <c r="D19" s="53"/>
      <c r="F19" s="13"/>
      <c r="G19" s="44"/>
      <c r="H19" s="17"/>
      <c r="I19" s="8"/>
      <c r="J19" s="56"/>
    </row>
    <row r="20" spans="1:10" ht="15.75">
      <c r="A20" s="13" t="s">
        <v>10</v>
      </c>
      <c r="B20" s="27"/>
      <c r="C20" s="55">
        <f>SUM(C21:C23)</f>
        <v>310205.26</v>
      </c>
      <c r="D20" s="58"/>
      <c r="F20" s="13"/>
      <c r="G20" s="27"/>
      <c r="H20" s="31"/>
      <c r="I20" s="8"/>
      <c r="J20" s="56">
        <f t="shared" si="0"/>
        <v>310205.26</v>
      </c>
    </row>
    <row r="21" spans="1:10" ht="15.75">
      <c r="A21" s="13"/>
      <c r="B21" s="28" t="s">
        <v>44</v>
      </c>
      <c r="C21" s="55">
        <v>23400</v>
      </c>
      <c r="D21" s="53"/>
      <c r="F21" s="13"/>
      <c r="G21" s="28"/>
      <c r="H21" s="32"/>
      <c r="I21" s="8"/>
      <c r="J21" s="56">
        <f t="shared" si="0"/>
        <v>23400</v>
      </c>
    </row>
    <row r="22" spans="1:10" ht="15.75">
      <c r="A22" s="13"/>
      <c r="B22" s="28" t="s">
        <v>69</v>
      </c>
      <c r="C22" s="55">
        <v>278405.26</v>
      </c>
      <c r="D22" s="53"/>
      <c r="F22" s="13"/>
      <c r="G22" s="28"/>
      <c r="H22" s="32"/>
      <c r="I22" s="8"/>
      <c r="J22" s="56">
        <f t="shared" si="0"/>
        <v>278405.26</v>
      </c>
    </row>
    <row r="23" spans="1:10" ht="15.75">
      <c r="A23" s="13"/>
      <c r="B23" s="28" t="s">
        <v>60</v>
      </c>
      <c r="C23" s="55">
        <v>8400</v>
      </c>
      <c r="D23" s="53"/>
      <c r="F23" s="13"/>
      <c r="G23" s="28"/>
      <c r="H23" s="32"/>
      <c r="I23" s="8"/>
      <c r="J23" s="56">
        <f t="shared" si="0"/>
        <v>8400</v>
      </c>
    </row>
    <row r="24" spans="1:10" ht="15.75">
      <c r="A24" s="13" t="s">
        <v>11</v>
      </c>
      <c r="B24" s="28"/>
      <c r="C24" s="57"/>
      <c r="D24" s="53"/>
      <c r="F24" s="13"/>
      <c r="G24" s="28"/>
      <c r="H24" s="32"/>
      <c r="I24" s="8"/>
      <c r="J24" s="56">
        <f t="shared" si="0"/>
        <v>0</v>
      </c>
    </row>
    <row r="25" spans="1:10" ht="15.75">
      <c r="A25" s="13" t="s">
        <v>40</v>
      </c>
      <c r="B25" s="28"/>
      <c r="C25" s="57"/>
      <c r="D25" s="53"/>
      <c r="F25" s="13"/>
      <c r="G25" s="27" t="s">
        <v>56</v>
      </c>
      <c r="H25" s="32"/>
      <c r="I25" s="8"/>
      <c r="J25" s="56">
        <f t="shared" si="0"/>
        <v>0</v>
      </c>
    </row>
    <row r="26" spans="1:10" ht="15.75">
      <c r="A26" s="13" t="s">
        <v>55</v>
      </c>
      <c r="B26" s="30"/>
      <c r="C26" s="57">
        <v>8400</v>
      </c>
      <c r="D26" s="53"/>
      <c r="F26" s="26"/>
      <c r="G26" s="27"/>
      <c r="H26" s="17"/>
      <c r="I26" s="8"/>
      <c r="J26" s="56">
        <f t="shared" si="0"/>
        <v>8400</v>
      </c>
    </row>
    <row r="27" spans="1:10" ht="15.75">
      <c r="A27" s="13" t="s">
        <v>49</v>
      </c>
      <c r="B27" s="30"/>
      <c r="C27" s="57"/>
      <c r="D27" s="53"/>
      <c r="F27" s="26"/>
      <c r="G27" s="30"/>
      <c r="H27" s="32"/>
      <c r="I27" s="8"/>
      <c r="J27" s="56">
        <f t="shared" si="0"/>
        <v>0</v>
      </c>
    </row>
    <row r="28" spans="1:10" ht="15.75">
      <c r="A28" s="13" t="s">
        <v>70</v>
      </c>
      <c r="B28" s="30"/>
      <c r="C28" s="57">
        <v>293.37</v>
      </c>
      <c r="D28" s="53"/>
      <c r="F28" s="26"/>
      <c r="G28" s="30"/>
      <c r="H28" s="32"/>
      <c r="I28" s="8"/>
      <c r="J28" s="56"/>
    </row>
    <row r="29" spans="1:10" ht="16.5" thickBot="1">
      <c r="A29" s="26" t="s">
        <v>52</v>
      </c>
      <c r="B29" s="30"/>
      <c r="C29" s="57">
        <v>1.67</v>
      </c>
      <c r="D29" s="53"/>
      <c r="F29" s="26"/>
      <c r="G29" s="30"/>
      <c r="H29" s="32"/>
      <c r="I29" s="8"/>
      <c r="J29" s="56">
        <f t="shared" si="0"/>
        <v>1.67</v>
      </c>
    </row>
    <row r="30" spans="1:10" ht="17.25" thickBot="1">
      <c r="A30" s="18" t="s">
        <v>2</v>
      </c>
      <c r="B30" s="34"/>
      <c r="C30" s="59">
        <f>C6+C20+C24+C28+C29+C27</f>
        <v>548342.7</v>
      </c>
      <c r="D30" s="60"/>
      <c r="F30" s="18" t="s">
        <v>2</v>
      </c>
      <c r="G30" s="34"/>
      <c r="H30" s="45">
        <f>H6+H20+H29</f>
        <v>164274.09</v>
      </c>
      <c r="I30" s="16"/>
      <c r="J30" s="61">
        <f t="shared" si="0"/>
        <v>384068.61</v>
      </c>
    </row>
    <row r="31" spans="1:3" ht="15.75">
      <c r="A31" s="7"/>
      <c r="B31" s="7"/>
      <c r="C31" s="1"/>
    </row>
    <row r="32" spans="1:3" ht="13.5" thickBot="1">
      <c r="A32" s="9"/>
      <c r="B32" s="9"/>
      <c r="C32" s="1"/>
    </row>
    <row r="33" spans="1:4" ht="16.5">
      <c r="A33" s="10" t="s">
        <v>3</v>
      </c>
      <c r="B33" s="35"/>
      <c r="C33" s="84"/>
      <c r="D33" s="62"/>
    </row>
    <row r="34" spans="1:4" ht="15.75">
      <c r="A34" s="13" t="s">
        <v>12</v>
      </c>
      <c r="B34" s="30"/>
      <c r="C34" s="57">
        <v>62.67</v>
      </c>
      <c r="D34" s="63"/>
    </row>
    <row r="35" spans="1:4" ht="15.75">
      <c r="A35" s="13" t="s">
        <v>13</v>
      </c>
      <c r="B35" s="30"/>
      <c r="C35" s="57">
        <v>66.24</v>
      </c>
      <c r="D35" s="63"/>
    </row>
    <row r="36" spans="1:4" ht="15.75">
      <c r="A36" s="13" t="s">
        <v>38</v>
      </c>
      <c r="B36" s="30"/>
      <c r="C36" s="57">
        <f>601.55+472</f>
        <v>1073.55</v>
      </c>
      <c r="D36" s="63"/>
    </row>
    <row r="37" spans="1:4" ht="15.75">
      <c r="A37" s="13" t="s">
        <v>33</v>
      </c>
      <c r="B37" s="30"/>
      <c r="C37" s="57">
        <v>298</v>
      </c>
      <c r="D37" s="63"/>
    </row>
    <row r="38" spans="1:6" ht="15.75">
      <c r="A38" s="13" t="s">
        <v>0</v>
      </c>
      <c r="B38" s="30"/>
      <c r="C38" s="57">
        <v>3150.87</v>
      </c>
      <c r="D38" s="63"/>
      <c r="F38" s="6"/>
    </row>
    <row r="39" spans="1:6" ht="15.75">
      <c r="A39" s="13" t="s">
        <v>14</v>
      </c>
      <c r="B39" s="30"/>
      <c r="C39" s="57">
        <f>5460+3960</f>
        <v>9420</v>
      </c>
      <c r="D39" s="63"/>
      <c r="F39" s="6"/>
    </row>
    <row r="40" spans="1:4" ht="15.75">
      <c r="A40" s="13" t="s">
        <v>15</v>
      </c>
      <c r="B40" s="30"/>
      <c r="C40" s="57">
        <v>5434</v>
      </c>
      <c r="D40" s="63"/>
    </row>
    <row r="41" spans="1:4" ht="15.75">
      <c r="A41" s="13" t="s">
        <v>50</v>
      </c>
      <c r="B41" s="30"/>
      <c r="C41" s="57"/>
      <c r="D41" s="63"/>
    </row>
    <row r="42" spans="1:4" ht="15.75">
      <c r="A42" s="13" t="s">
        <v>16</v>
      </c>
      <c r="B42" s="30"/>
      <c r="C42" s="57">
        <f>748+181.25</f>
        <v>929.25</v>
      </c>
      <c r="D42" s="63"/>
    </row>
    <row r="43" spans="1:4" ht="15.75">
      <c r="A43" s="13" t="s">
        <v>17</v>
      </c>
      <c r="B43" s="30"/>
      <c r="C43" s="69"/>
      <c r="D43" s="63"/>
    </row>
    <row r="44" spans="1:4" ht="15.75">
      <c r="A44" s="14" t="s">
        <v>53</v>
      </c>
      <c r="B44" s="36"/>
      <c r="C44" s="57"/>
      <c r="D44" s="63"/>
    </row>
    <row r="45" spans="1:4" ht="15.75">
      <c r="A45" s="13" t="s">
        <v>18</v>
      </c>
      <c r="B45" s="30"/>
      <c r="C45" s="55">
        <v>4712.32</v>
      </c>
      <c r="D45" s="63"/>
    </row>
    <row r="46" spans="1:4" ht="15.75">
      <c r="A46" s="13" t="s">
        <v>19</v>
      </c>
      <c r="B46" s="30"/>
      <c r="C46" s="57">
        <v>3015.37</v>
      </c>
      <c r="D46" s="63"/>
    </row>
    <row r="47" spans="1:4" ht="15.75">
      <c r="A47" s="14" t="s">
        <v>20</v>
      </c>
      <c r="B47" s="29"/>
      <c r="C47" s="57">
        <v>18775.92</v>
      </c>
      <c r="D47" s="63"/>
    </row>
    <row r="48" spans="1:4" ht="15.75">
      <c r="A48" s="64" t="s">
        <v>21</v>
      </c>
      <c r="B48" s="65"/>
      <c r="C48" s="57">
        <f>210.12+8.4+23591.04</f>
        <v>23809.56</v>
      </c>
      <c r="D48" s="63"/>
    </row>
    <row r="49" spans="1:4" ht="15.75">
      <c r="A49" s="13" t="s">
        <v>22</v>
      </c>
      <c r="B49" s="30"/>
      <c r="C49" s="57">
        <v>6608.16</v>
      </c>
      <c r="D49" s="63"/>
    </row>
    <row r="50" spans="1:4" ht="15.75">
      <c r="A50" s="26" t="s">
        <v>23</v>
      </c>
      <c r="B50" s="30"/>
      <c r="C50" s="57">
        <f>811.35+1128.87</f>
        <v>1940.2199999999998</v>
      </c>
      <c r="D50" s="63"/>
    </row>
    <row r="51" spans="1:4" ht="15.75">
      <c r="A51" s="14" t="s">
        <v>24</v>
      </c>
      <c r="B51" s="29"/>
      <c r="C51" s="57">
        <v>160</v>
      </c>
      <c r="D51" s="63"/>
    </row>
    <row r="52" spans="1:4" ht="15.75">
      <c r="A52" s="14" t="s">
        <v>25</v>
      </c>
      <c r="B52" s="29"/>
      <c r="C52" s="57">
        <v>793.15</v>
      </c>
      <c r="D52" s="63"/>
    </row>
    <row r="53" spans="1:4" ht="16.5" customHeight="1">
      <c r="A53" s="14" t="s">
        <v>26</v>
      </c>
      <c r="B53" s="29"/>
      <c r="C53" s="57"/>
      <c r="D53" s="63"/>
    </row>
    <row r="54" spans="1:4" ht="16.5" customHeight="1">
      <c r="A54" s="14" t="s">
        <v>36</v>
      </c>
      <c r="B54" s="29"/>
      <c r="C54" s="57"/>
      <c r="D54" s="63"/>
    </row>
    <row r="55" spans="1:4" ht="16.5" customHeight="1">
      <c r="A55" s="14" t="s">
        <v>37</v>
      </c>
      <c r="B55" s="29"/>
      <c r="C55" s="57">
        <v>3015.2</v>
      </c>
      <c r="D55" s="63"/>
    </row>
    <row r="56" spans="1:6" ht="16.5" customHeight="1">
      <c r="A56" s="66" t="s">
        <v>35</v>
      </c>
      <c r="B56" s="29"/>
      <c r="C56" s="57">
        <f>785.4+392+13030.13</f>
        <v>14207.529999999999</v>
      </c>
      <c r="D56" s="63"/>
      <c r="F56" s="6"/>
    </row>
    <row r="57" spans="1:4" ht="16.5" customHeight="1">
      <c r="A57" s="66" t="s">
        <v>42</v>
      </c>
      <c r="B57" s="29"/>
      <c r="C57" s="57">
        <v>29.75</v>
      </c>
      <c r="D57" s="63"/>
    </row>
    <row r="58" spans="1:4" ht="16.5" customHeight="1">
      <c r="A58" s="14" t="s">
        <v>30</v>
      </c>
      <c r="B58" s="29"/>
      <c r="C58" s="57">
        <v>3531.05</v>
      </c>
      <c r="D58" s="63"/>
    </row>
    <row r="59" spans="1:4" ht="16.5" customHeight="1">
      <c r="A59" s="14" t="s">
        <v>31</v>
      </c>
      <c r="B59" s="29"/>
      <c r="C59" s="57">
        <v>11375.54</v>
      </c>
      <c r="D59" s="63"/>
    </row>
    <row r="60" spans="1:4" ht="16.5" customHeight="1">
      <c r="A60" s="66" t="s">
        <v>34</v>
      </c>
      <c r="B60" s="29"/>
      <c r="C60" s="57">
        <f>5479.61+34.78</f>
        <v>5514.389999999999</v>
      </c>
      <c r="D60" s="63"/>
    </row>
    <row r="61" spans="1:6" ht="16.5" customHeight="1">
      <c r="A61" s="101" t="s">
        <v>39</v>
      </c>
      <c r="B61" s="102"/>
      <c r="C61" s="57">
        <f>0.1-274.56+39896.27</f>
        <v>39621.81</v>
      </c>
      <c r="D61" s="63"/>
      <c r="F61" s="6"/>
    </row>
    <row r="62" spans="1:6" ht="16.5" customHeight="1">
      <c r="A62" s="101" t="s">
        <v>61</v>
      </c>
      <c r="B62" s="102"/>
      <c r="C62" s="57"/>
      <c r="D62" s="63"/>
      <c r="F62" s="6"/>
    </row>
    <row r="63" spans="1:4" ht="16.5" customHeight="1">
      <c r="A63" s="66" t="s">
        <v>32</v>
      </c>
      <c r="B63" s="29"/>
      <c r="C63" s="57"/>
      <c r="D63" s="63"/>
    </row>
    <row r="64" spans="1:4" ht="16.5" customHeight="1">
      <c r="A64" s="66" t="s">
        <v>41</v>
      </c>
      <c r="B64" s="29"/>
      <c r="C64" s="57"/>
      <c r="D64" s="63"/>
    </row>
    <row r="65" spans="1:4" ht="16.5" customHeight="1" thickBot="1">
      <c r="A65" s="66" t="s">
        <v>51</v>
      </c>
      <c r="B65" s="29"/>
      <c r="C65" s="57">
        <v>97</v>
      </c>
      <c r="D65" s="63"/>
    </row>
    <row r="66" spans="1:4" ht="17.25" thickBot="1">
      <c r="A66" s="18" t="s">
        <v>2</v>
      </c>
      <c r="B66" s="34"/>
      <c r="C66" s="59">
        <f>SUM(C34:C65)</f>
        <v>157641.55</v>
      </c>
      <c r="D66" s="67"/>
    </row>
    <row r="67" spans="1:3" ht="13.5" thickBot="1">
      <c r="A67" s="4"/>
      <c r="B67" s="4"/>
      <c r="C67" s="3"/>
    </row>
    <row r="68" spans="1:4" ht="16.5">
      <c r="A68" s="21" t="s">
        <v>27</v>
      </c>
      <c r="B68" s="37"/>
      <c r="C68" s="68"/>
      <c r="D68" s="62"/>
    </row>
    <row r="69" spans="1:4" ht="15.75">
      <c r="A69" s="13" t="s">
        <v>28</v>
      </c>
      <c r="B69" s="38"/>
      <c r="C69" s="69">
        <v>122516.69</v>
      </c>
      <c r="D69" s="70"/>
    </row>
    <row r="70" spans="1:4" ht="15.75">
      <c r="A70" s="13" t="s">
        <v>29</v>
      </c>
      <c r="B70" s="27"/>
      <c r="C70" s="69">
        <v>16930.84</v>
      </c>
      <c r="D70" s="70"/>
    </row>
    <row r="71" spans="1:4" ht="16.5" thickBot="1">
      <c r="A71" s="26"/>
      <c r="B71" s="28"/>
      <c r="C71" s="71"/>
      <c r="D71" s="72"/>
    </row>
    <row r="72" spans="1:4" ht="17.25" thickBot="1">
      <c r="A72" s="24" t="s">
        <v>2</v>
      </c>
      <c r="B72" s="39"/>
      <c r="C72" s="73">
        <f>SUM(C69:C71)</f>
        <v>139447.53</v>
      </c>
      <c r="D72" s="67"/>
    </row>
    <row r="73" spans="1:3" ht="13.5" thickBot="1">
      <c r="A73" s="4"/>
      <c r="B73" s="4"/>
      <c r="C73" s="5"/>
    </row>
    <row r="74" spans="1:4" ht="17.25" thickBot="1">
      <c r="A74" s="18" t="s">
        <v>4</v>
      </c>
      <c r="B74" s="34"/>
      <c r="C74" s="74">
        <v>753.98</v>
      </c>
      <c r="D74" s="75"/>
    </row>
    <row r="75" spans="1:3" ht="13.5" thickBot="1">
      <c r="A75" s="4"/>
      <c r="B75" s="4"/>
      <c r="C75" s="3"/>
    </row>
    <row r="76" spans="1:4" ht="16.5">
      <c r="A76" s="21" t="s">
        <v>5</v>
      </c>
      <c r="B76" s="37"/>
      <c r="C76" s="49"/>
      <c r="D76" s="76"/>
    </row>
    <row r="77" spans="1:4" ht="15.75">
      <c r="A77" s="14" t="s">
        <v>6</v>
      </c>
      <c r="B77" s="40"/>
      <c r="C77" s="77">
        <f>58.2+903.48</f>
        <v>961.6800000000001</v>
      </c>
      <c r="D77" s="70"/>
    </row>
    <row r="78" spans="1:4" ht="15.75">
      <c r="A78" s="14" t="s">
        <v>7</v>
      </c>
      <c r="B78" s="40"/>
      <c r="C78" s="77"/>
      <c r="D78" s="70"/>
    </row>
    <row r="79" spans="1:4" ht="12.75">
      <c r="A79" s="20"/>
      <c r="B79" s="41"/>
      <c r="C79" s="78"/>
      <c r="D79" s="41"/>
    </row>
    <row r="80" spans="1:4" ht="17.25" thickBot="1">
      <c r="A80" s="15" t="s">
        <v>2</v>
      </c>
      <c r="B80" s="42"/>
      <c r="C80" s="79">
        <f>C78-C77</f>
        <v>-961.6800000000001</v>
      </c>
      <c r="D80" s="80"/>
    </row>
    <row r="81" spans="1:3" ht="13.5" thickBot="1">
      <c r="A81" s="4"/>
      <c r="B81" s="4"/>
      <c r="C81" s="3"/>
    </row>
    <row r="82" spans="1:4" ht="17.25" thickBot="1">
      <c r="A82" s="22" t="s">
        <v>8</v>
      </c>
      <c r="B82" s="22"/>
      <c r="C82" s="81">
        <f>C30-C66-C72-C74+C80-H30</f>
        <v>85263.86999999997</v>
      </c>
      <c r="D82" s="23"/>
    </row>
    <row r="84" ht="12.75">
      <c r="C84" s="47"/>
    </row>
    <row r="85" ht="12.75">
      <c r="C85" s="47"/>
    </row>
  </sheetData>
  <sheetProtection/>
  <mergeCells count="5">
    <mergeCell ref="A1:J1"/>
    <mergeCell ref="A6:B6"/>
    <mergeCell ref="F6:G6"/>
    <mergeCell ref="A61:B61"/>
    <mergeCell ref="A62:B6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Boicheva</dc:creator>
  <cp:keywords/>
  <dc:description/>
  <cp:lastModifiedBy>Maya</cp:lastModifiedBy>
  <cp:lastPrinted>2019-01-31T08:58:57Z</cp:lastPrinted>
  <dcterms:created xsi:type="dcterms:W3CDTF">2007-10-25T09:43:20Z</dcterms:created>
  <dcterms:modified xsi:type="dcterms:W3CDTF">2021-09-15T09:12:32Z</dcterms:modified>
  <cp:category/>
  <cp:version/>
  <cp:contentType/>
  <cp:contentStatus/>
</cp:coreProperties>
</file>